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Протоколы 2023\Шоссе 2023\"/>
    </mc:Choice>
  </mc:AlternateContent>
  <xr:revisionPtr revIDLastSave="0" documentId="13_ncr:1_{9FA69119-4DCA-4E86-A2B9-3F17EB8CE3D0}" xr6:coauthVersionLast="47" xr6:coauthVersionMax="47" xr10:uidLastSave="{00000000-0000-0000-0000-000000000000}"/>
  <bookViews>
    <workbookView xWindow="-108" yWindow="-108" windowWidth="23256" windowHeight="12456" tabRatio="789" xr2:uid="{00000000-000D-0000-FFFF-FFFF00000000}"/>
  </bookViews>
  <sheets>
    <sheet name="критериум 17-18" sheetId="110" r:id="rId1"/>
    <sheet name="Лист1" sheetId="10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3" i="110" l="1"/>
  <c r="Y32" i="110"/>
  <c r="Z63" i="110"/>
  <c r="F63" i="110"/>
  <c r="AD55" i="110"/>
  <c r="AA55" i="110"/>
  <c r="AD54" i="110"/>
  <c r="AA54" i="110"/>
  <c r="AD53" i="110"/>
  <c r="AA53" i="110"/>
  <c r="AD52" i="110"/>
  <c r="AA52" i="110"/>
  <c r="AD51" i="110"/>
  <c r="AD50" i="110"/>
  <c r="AD49" i="110"/>
  <c r="Y27" i="110"/>
  <c r="Y26" i="110"/>
  <c r="Y25" i="110"/>
  <c r="Y24" i="110"/>
  <c r="Y23" i="110"/>
  <c r="AA51" i="110" l="1"/>
  <c r="AA50" i="110" s="1"/>
</calcChain>
</file>

<file path=xl/sharedStrings.xml><?xml version="1.0" encoding="utf-8"?>
<sst xmlns="http://schemas.openxmlformats.org/spreadsheetml/2006/main" count="156" uniqueCount="99">
  <si>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</si>
  <si>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</si>
  <si>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</si>
  <si>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</si>
  <si>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</si>
  <si>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</si>
  <si>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</si>
  <si>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</si>
  <si>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</si>
  <si>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</si>
  <si>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</si>
  <si>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</si>
  <si>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</si>
  <si>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</si>
  <si>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</si>
  <si>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</si>
  <si>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</si>
  <si>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</si>
  <si>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</si>
  <si>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</si>
  <si>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</si>
  <si>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</si>
  <si>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</si>
  <si>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</si>
  <si>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</si>
  <si>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</si>
  <si>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</si>
  <si>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</si>
  <si>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</si>
  <si>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</si>
  <si>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</si>
  <si>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</si>
  <si>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</si>
  <si>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</si>
  <si>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</si>
  <si>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ДИСТАНЦИЯ: ДЛИНА КРУГА/КРУГОВ</t>
  </si>
  <si>
    <t>МАКСИМАЛЬНЫЙ ПЕРЕПАД (HD):</t>
  </si>
  <si>
    <t>СУММА ПОЛОЖИТЕЛЬНЫХ ПЕРЕПАДОВ ВЫСОТЫ НА ДИСТАНЦИИ (ТС):</t>
  </si>
  <si>
    <t>1 СР</t>
  </si>
  <si>
    <t>2 СР</t>
  </si>
  <si>
    <t/>
  </si>
  <si>
    <t>3 СР</t>
  </si>
  <si>
    <t>Департамент физической культуры и спорта Воронежской области</t>
  </si>
  <si>
    <t>Федерация велосипедного спорта Воронежской области</t>
  </si>
  <si>
    <t>ЕЛИФЕРОВ А. В.  (ВК, г. ВОРОНЕЖ)</t>
  </si>
  <si>
    <t>АГАПОВА И.А. (1К, г. ВОРОНЕЖ)</t>
  </si>
  <si>
    <t>НАЗВАНИЕ ТРАССЫ / РЕГ. НОМЕР: Лыжный СК с освещенной лыжероллерной трассой/ 0065515</t>
  </si>
  <si>
    <t>Воронежская область</t>
  </si>
  <si>
    <t>шоссе - критериум 20-40 км</t>
  </si>
  <si>
    <t>№ ВРВС: 0080721811С</t>
  </si>
  <si>
    <t>ОЧКИ НА ПРОМЕЖУТОЧНЫХ ФИНИШАХ</t>
  </si>
  <si>
    <t>РЕЗУЛЬТАТ очки</t>
  </si>
  <si>
    <t>Место на основном финише</t>
  </si>
  <si>
    <r>
      <rPr>
        <b/>
        <sz val="11"/>
        <rFont val="Calibri"/>
        <family val="2"/>
        <charset val="204"/>
        <scheme val="minor"/>
      </rPr>
      <t>МЕСТО ПРОВЕДЕНИЯ</t>
    </r>
    <r>
      <rPr>
        <sz val="11"/>
        <rFont val="Calibri"/>
        <family val="2"/>
        <charset val="204"/>
        <scheme val="minor"/>
      </rPr>
      <t>: г. Воронеж</t>
    </r>
  </si>
  <si>
    <t>Доп. Инфо</t>
  </si>
  <si>
    <t>Рейтинговые очки</t>
  </si>
  <si>
    <t>Краснодарский край</t>
  </si>
  <si>
    <t>Юниорки 17-18 лет</t>
  </si>
  <si>
    <t>БРЮХОВА Мария</t>
  </si>
  <si>
    <t>Санкт-Петербург</t>
  </si>
  <si>
    <t>ТКАЧУК Анастасия</t>
  </si>
  <si>
    <t>ДИКАЯ Арина</t>
  </si>
  <si>
    <t>НС</t>
  </si>
  <si>
    <t>КРАВЧЕНКО Виктория</t>
  </si>
  <si>
    <t>КАНИЩЕВА Софья</t>
  </si>
  <si>
    <t>НФ</t>
  </si>
  <si>
    <t>Осадки: преимущественно облачно</t>
  </si>
  <si>
    <t>Ветер: 4,0 м/с (с/в)</t>
  </si>
  <si>
    <t>БОР Елизавета</t>
  </si>
  <si>
    <t>ДРЮНИНА Елизавета</t>
  </si>
  <si>
    <t>ДАТА ПРОВЕДЕНИЯ: 11 сентября 2023 года</t>
  </si>
  <si>
    <t>СИНЕЛЬНИКОВА Т.С. (ВК, г. ВОРОНЕЖ)</t>
  </si>
  <si>
    <t>Температура: +15</t>
  </si>
  <si>
    <t>Влажность: 57%</t>
  </si>
  <si>
    <t>ПЕРВЕНСТВО РОССИИ</t>
  </si>
  <si>
    <t>№ ЕКП 2023: 31273</t>
  </si>
  <si>
    <t>1,5 км/17</t>
  </si>
  <si>
    <t>МАЛЬКОВА Татьяна</t>
  </si>
  <si>
    <t>ПАХОМОВА Анастасия</t>
  </si>
  <si>
    <t>БЕК Анастасия</t>
  </si>
  <si>
    <t>ИСМАГИЛОВА Лилия</t>
  </si>
  <si>
    <t>ГОРБАЧЕНКО Полина</t>
  </si>
  <si>
    <t>ЛОСЕВА Алина</t>
  </si>
  <si>
    <t>БАРИНОВА Диана</t>
  </si>
  <si>
    <t>ЩЁКОТОВА Анастасия</t>
  </si>
  <si>
    <t>РЫБИНА Светлана</t>
  </si>
  <si>
    <t>КОБЕЦ Александра</t>
  </si>
  <si>
    <t>Московская область</t>
  </si>
  <si>
    <t>КОВЯЗИНА Валерия</t>
  </si>
  <si>
    <t>Иркутская область</t>
  </si>
  <si>
    <t>САГДИЕВА Асия</t>
  </si>
  <si>
    <t>РУЖНИКОВА Анастасия</t>
  </si>
  <si>
    <t>КРАПИВИНА Дарья</t>
  </si>
  <si>
    <t>УДЯНСКАЯ Алекскандра</t>
  </si>
  <si>
    <t>БУЛЫГИНА Мария</t>
  </si>
  <si>
    <t>ПРОЦЕНКО Ольга</t>
  </si>
  <si>
    <t>Москва</t>
  </si>
  <si>
    <t xml:space="preserve">НАЧАЛО ГОНКИ: 11ч 00м </t>
  </si>
  <si>
    <t>ОКОНЧАНИЕ ГОНКИ: 11ч 45м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</si>
</sst>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2" fillId="0" borderId="0"/>
    <xf numFmtId="0" fontId="19" fillId="0" borderId="0"/>
    <xf numFmtId="0" fontId="3" fillId="0" borderId="0"/>
    <xf numFmtId="0" fontId="1" fillId="0" borderId="0"/>
  </cellStyleXfs>
  <cellXfs count="140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4" fillId="0" borderId="5" xfId="0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2" fontId="6" fillId="0" borderId="4" xfId="0" applyNumberFormat="1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14" fontId="14" fillId="0" borderId="5" xfId="0" applyNumberFormat="1" applyFont="1" applyBorder="1" applyAlignment="1">
      <alignment vertical="center"/>
    </xf>
    <xf numFmtId="14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vertical="center"/>
    </xf>
    <xf numFmtId="0" fontId="17" fillId="0" borderId="31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14" fontId="14" fillId="0" borderId="2" xfId="0" applyNumberFormat="1" applyFont="1" applyBorder="1" applyAlignment="1">
      <alignment horizontal="left" vertical="center"/>
    </xf>
    <xf numFmtId="14" fontId="14" fillId="0" borderId="2" xfId="0" applyNumberFormat="1" applyFont="1" applyBorder="1" applyAlignment="1">
      <alignment vertical="center"/>
    </xf>
    <xf numFmtId="14" fontId="14" fillId="0" borderId="3" xfId="0" applyNumberFormat="1" applyFont="1" applyBorder="1" applyAlignment="1">
      <alignment horizontal="left" vertical="center"/>
    </xf>
    <xf numFmtId="14" fontId="14" fillId="0" borderId="3" xfId="0" applyNumberFormat="1" applyFont="1" applyBorder="1" applyAlignment="1">
      <alignment vertical="center"/>
    </xf>
    <xf numFmtId="0" fontId="16" fillId="0" borderId="15" xfId="0" applyFont="1" applyBorder="1" applyAlignment="1">
      <alignment horizontal="right" vertical="center"/>
    </xf>
    <xf numFmtId="0" fontId="14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49" fontId="14" fillId="0" borderId="17" xfId="0" applyNumberFormat="1" applyFont="1" applyBorder="1" applyAlignment="1">
      <alignment horizontal="right" vertical="center"/>
    </xf>
    <xf numFmtId="14" fontId="14" fillId="0" borderId="5" xfId="0" applyNumberFormat="1" applyFont="1" applyBorder="1" applyAlignment="1">
      <alignment horizontal="right" vertical="center"/>
    </xf>
    <xf numFmtId="0" fontId="13" fillId="0" borderId="18" xfId="0" applyFont="1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right" vertical="center"/>
    </xf>
    <xf numFmtId="14" fontId="14" fillId="0" borderId="19" xfId="0" applyNumberFormat="1" applyFont="1" applyBorder="1" applyAlignment="1">
      <alignment horizontal="right" vertical="center"/>
    </xf>
    <xf numFmtId="0" fontId="6" fillId="0" borderId="19" xfId="0" applyFont="1" applyBorder="1" applyAlignment="1">
      <alignment vertical="center"/>
    </xf>
    <xf numFmtId="0" fontId="13" fillId="0" borderId="2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vertical="center"/>
    </xf>
    <xf numFmtId="49" fontId="14" fillId="0" borderId="20" xfId="0" applyNumberFormat="1" applyFont="1" applyBorder="1" applyAlignment="1">
      <alignment horizontal="right" vertical="center"/>
    </xf>
    <xf numFmtId="0" fontId="6" fillId="0" borderId="23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14" fontId="6" fillId="0" borderId="23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17" fillId="3" borderId="1" xfId="3" applyFont="1" applyFill="1" applyBorder="1" applyAlignment="1">
      <alignment horizontal="center" vertical="center" wrapText="1"/>
    </xf>
    <xf numFmtId="0" fontId="20" fillId="0" borderId="1" xfId="8" applyFont="1" applyBorder="1" applyAlignment="1">
      <alignment vertical="center" wrapText="1"/>
    </xf>
    <xf numFmtId="1" fontId="20" fillId="0" borderId="1" xfId="9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0" fontId="20" fillId="0" borderId="1" xfId="9" applyFont="1" applyBorder="1" applyAlignment="1">
      <alignment vertical="center" wrapText="1"/>
    </xf>
    <xf numFmtId="0" fontId="17" fillId="0" borderId="32" xfId="0" applyFont="1" applyBorder="1" applyAlignment="1">
      <alignment horizontal="center" vertical="center"/>
    </xf>
    <xf numFmtId="0" fontId="17" fillId="3" borderId="34" xfId="3" applyFont="1" applyFill="1" applyBorder="1" applyAlignment="1">
      <alignment horizontal="center" vertical="center" wrapText="1"/>
    </xf>
    <xf numFmtId="0" fontId="20" fillId="0" borderId="34" xfId="8" applyFont="1" applyBorder="1" applyAlignment="1">
      <alignment vertical="center" wrapText="1"/>
    </xf>
    <xf numFmtId="1" fontId="20" fillId="0" borderId="34" xfId="9" applyNumberFormat="1" applyFont="1" applyBorder="1" applyAlignment="1">
      <alignment horizontal="center" vertical="center" wrapText="1"/>
    </xf>
    <xf numFmtId="1" fontId="17" fillId="0" borderId="34" xfId="0" applyNumberFormat="1" applyFont="1" applyBorder="1" applyAlignment="1">
      <alignment horizontal="center" vertical="center" wrapText="1"/>
    </xf>
    <xf numFmtId="0" fontId="20" fillId="0" borderId="34" xfId="9" applyFont="1" applyBorder="1" applyAlignment="1">
      <alignment vertical="center" wrapText="1"/>
    </xf>
    <xf numFmtId="0" fontId="17" fillId="0" borderId="35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9" fontId="14" fillId="0" borderId="0" xfId="0" applyNumberFormat="1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14" fontId="6" fillId="0" borderId="5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14" fontId="20" fillId="0" borderId="1" xfId="9" applyNumberFormat="1" applyFont="1" applyBorder="1" applyAlignment="1">
      <alignment horizontal="center" vertical="center" wrapText="1"/>
    </xf>
    <xf numFmtId="14" fontId="20" fillId="0" borderId="34" xfId="9" applyNumberFormat="1" applyFont="1" applyBorder="1" applyAlignment="1">
      <alignment horizontal="center" vertical="center" wrapText="1"/>
    </xf>
    <xf numFmtId="1" fontId="20" fillId="3" borderId="1" xfId="9" applyNumberFormat="1" applyFont="1" applyFill="1" applyBorder="1" applyAlignment="1">
      <alignment horizontal="center" vertical="center" wrapText="1"/>
    </xf>
    <xf numFmtId="1" fontId="20" fillId="3" borderId="34" xfId="9" applyNumberFormat="1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4" fillId="0" borderId="4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7" fillId="2" borderId="2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14" fontId="7" fillId="2" borderId="21" xfId="3" applyNumberFormat="1" applyFont="1" applyFill="1" applyBorder="1" applyAlignment="1">
      <alignment horizontal="center" vertical="center" wrapText="1"/>
    </xf>
    <xf numFmtId="14" fontId="7" fillId="2" borderId="1" xfId="3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11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 5" xfId="10" xr:uid="{00000000-0005-0000-0000-000007000000}"/>
    <cellStyle name="Обычный_ID4938_RS" xfId="8" xr:uid="{00000000-0005-0000-0000-000008000000}"/>
    <cellStyle name="Обычный_ID4938_RS_1" xfId="9" xr:uid="{00000000-0005-0000-0000-000009000000}"/>
    <cellStyle name="Обычный_Стартовый протокол Смирнов_20101106_Results" xfId="3" xr:uid="{00000000-0005-0000-0000-00000A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592667</xdr:colOff>
      <xdr:row>0</xdr:row>
      <xdr:rowOff>78617</xdr:rowOff>
    </xdr:from>
    <xdr:to>
      <xdr:col>3</xdr:col>
      <xdr:colOff>1064381</xdr:colOff>
      <xdr:row>5</xdr:row>
      <xdr:rowOff>126889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06C9330-BEBD-466D-9427-8D073ECE4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0762" y="78617"/>
          <a:ext cx="1548190" cy="1197320"/>
        </a:xfrm>
        <a:prstGeom prst="rect">
          <a:avLst/>
        </a:prstGeom>
      </xdr:spPr>
    </xdr:pic>
    <xdr:clientData/>
  </xdr:twoCellAnchor>
  <xdr:twoCellAnchor editAs="oneCell">
    <xdr:from>
      <xdr:col>0</xdr:col>
      <xdr:colOff>229809</xdr:colOff>
      <xdr:row>0</xdr:row>
      <xdr:rowOff>24190</xdr:rowOff>
    </xdr:from>
    <xdr:to>
      <xdr:col>2</xdr:col>
      <xdr:colOff>116367</xdr:colOff>
      <xdr:row>5</xdr:row>
      <xdr:rowOff>0</xdr:rowOff>
    </xdr:to>
    <xdr:pic>
      <xdr:nvPicPr>
        <xdr:cNvPr id="3" name="image13.png">
          <a:extLst>
            <a:ext uri="{FF2B5EF4-FFF2-40B4-BE49-F238E27FC236}">
              <a16:creationId xmlns:a16="http://schemas.microsoft.com/office/drawing/2014/main" id="{82764542-3BC2-4B46-AC49-AB60D1B04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809" y="24190"/>
          <a:ext cx="914653" cy="1124858"/>
        </a:xfrm>
        <a:prstGeom prst="rect">
          <a:avLst/>
        </a:prstGeom>
      </xdr:spPr>
    </xdr:pic>
    <xdr:clientData/>
  </xdr:twoCellAnchor>
  <xdr:twoCellAnchor editAs="oneCell">
    <xdr:from>
      <xdr:col>26</xdr:col>
      <xdr:colOff>626631</xdr:colOff>
      <xdr:row>0</xdr:row>
      <xdr:rowOff>133047</xdr:rowOff>
    </xdr:from>
    <xdr:to>
      <xdr:col>28</xdr:col>
      <xdr:colOff>816955</xdr:colOff>
      <xdr:row>5</xdr:row>
      <xdr:rowOff>12095</xdr:rowOff>
    </xdr:to>
    <xdr:pic>
      <xdr:nvPicPr>
        <xdr:cNvPr id="4" name="image14.jpeg">
          <a:extLst>
            <a:ext uri="{FF2B5EF4-FFF2-40B4-BE49-F238E27FC236}">
              <a16:creationId xmlns:a16="http://schemas.microsoft.com/office/drawing/2014/main" id="{46A747FD-91E1-42F9-8F8C-2C30C3C7A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96631" y="133047"/>
          <a:ext cx="1798991" cy="1028096"/>
        </a:xfrm>
        <a:prstGeom prst="rect">
          <a:avLst/>
        </a:prstGeom>
      </xdr:spPr>
    </xdr:pic>
    <xdr:clientData/>
  </xdr:twoCellAnchor>
  <xdr:twoCellAnchor editAs="oneCell">
    <xdr:from>
      <xdr:col>29</xdr:col>
      <xdr:colOff>170340</xdr:colOff>
      <xdr:row>0</xdr:row>
      <xdr:rowOff>60476</xdr:rowOff>
    </xdr:from>
    <xdr:to>
      <xdr:col>29</xdr:col>
      <xdr:colOff>1155116</xdr:colOff>
      <xdr:row>5</xdr:row>
      <xdr:rowOff>108857</xdr:rowOff>
    </xdr:to>
    <xdr:pic>
      <xdr:nvPicPr>
        <xdr:cNvPr id="5" name="image12.jpeg">
          <a:extLst>
            <a:ext uri="{FF2B5EF4-FFF2-40B4-BE49-F238E27FC236}">
              <a16:creationId xmlns:a16="http://schemas.microsoft.com/office/drawing/2014/main" id="{8592A506-9DF0-4053-BEAB-BE11C1717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44054" y="60476"/>
          <a:ext cx="984776" cy="1197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BC554-E684-4A7F-9D15-A07486990023}">
  <dimension ref="A1:AI80"/>
  <sheetViews>
    <sheetView tabSelected="1" zoomScale="63" zoomScaleNormal="63" workbookViewId="0">
      <selection activeCell="AG11" sqref="AG11"/>
    </sheetView>
  </sheetViews>
  <sheetFormatPr defaultColWidth="9.109375" defaultRowHeight="13.8" x14ac:dyDescent="0.25"/>
  <cols>
    <col min="1" max="1" width="7" style="1" customWidth="1"/>
    <col min="2" max="2" width="7.88671875" style="88" customWidth="1"/>
    <col min="3" max="3" width="15.6640625" style="88" customWidth="1"/>
    <col min="4" max="4" width="25.88671875" style="1" customWidth="1"/>
    <col min="5" max="5" width="14.109375" style="28" customWidth="1"/>
    <col min="6" max="6" width="8.88671875" style="1" customWidth="1"/>
    <col min="7" max="7" width="24" style="1" customWidth="1"/>
    <col min="8" max="24" width="4.109375" style="1" customWidth="1"/>
    <col min="25" max="25" width="11.88671875" style="1" customWidth="1"/>
    <col min="26" max="26" width="19.44140625" style="1" customWidth="1"/>
    <col min="27" max="27" width="12.21875" style="1" customWidth="1"/>
    <col min="28" max="28" width="11.33203125" style="1" customWidth="1"/>
    <col min="29" max="29" width="13.109375" style="1" customWidth="1"/>
    <col min="30" max="30" width="18.6640625" style="1" customWidth="1"/>
    <col min="31" max="16384" width="9.109375" style="1"/>
  </cols>
  <sheetData>
    <row r="1" spans="1:30" ht="21" customHeight="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</row>
    <row r="2" spans="1:30" ht="21" customHeight="1" x14ac:dyDescent="0.25">
      <c r="A2" s="99" t="s">
        <v>42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</row>
    <row r="3" spans="1:30" ht="21" customHeight="1" x14ac:dyDescent="0.25">
      <c r="A3" s="99" t="s">
        <v>10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</row>
    <row r="4" spans="1:30" ht="21" customHeight="1" x14ac:dyDescent="0.25">
      <c r="A4" s="99" t="s">
        <v>43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</row>
    <row r="5" spans="1:30" ht="6.6" customHeight="1" x14ac:dyDescent="0.25">
      <c r="A5" s="99" t="s">
        <v>40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</row>
    <row r="6" spans="1:30" s="2" customFormat="1" ht="20.25" customHeight="1" x14ac:dyDescent="0.25">
      <c r="A6" s="101" t="s">
        <v>74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</row>
    <row r="7" spans="1:30" s="2" customFormat="1" ht="18" customHeight="1" x14ac:dyDescent="0.25">
      <c r="A7" s="102" t="s">
        <v>16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</row>
    <row r="8" spans="1:30" s="2" customFormat="1" ht="7.2" customHeight="1" thickBot="1" x14ac:dyDescent="0.3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</row>
    <row r="9" spans="1:30" ht="24" customHeight="1" thickTop="1" x14ac:dyDescent="0.25">
      <c r="A9" s="103" t="s">
        <v>21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5"/>
    </row>
    <row r="10" spans="1:30" ht="18" customHeight="1" x14ac:dyDescent="0.25">
      <c r="A10" s="106" t="s">
        <v>48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8"/>
    </row>
    <row r="11" spans="1:30" ht="19.5" customHeight="1" x14ac:dyDescent="0.25">
      <c r="A11" s="106" t="s">
        <v>57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8"/>
    </row>
    <row r="12" spans="1:30" ht="3.75" customHeight="1" x14ac:dyDescent="0.25">
      <c r="A12" s="137" t="s">
        <v>40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9"/>
    </row>
    <row r="13" spans="1:30" ht="15.6" x14ac:dyDescent="0.25">
      <c r="A13" s="33" t="s">
        <v>53</v>
      </c>
      <c r="B13" s="13"/>
      <c r="C13" s="92"/>
      <c r="D13" s="34"/>
      <c r="E13" s="35"/>
      <c r="F13" s="4"/>
      <c r="G13" s="97" t="s">
        <v>97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15"/>
      <c r="AD13" s="16" t="s">
        <v>49</v>
      </c>
    </row>
    <row r="14" spans="1:30" ht="15.6" x14ac:dyDescent="0.25">
      <c r="A14" s="11" t="s">
        <v>70</v>
      </c>
      <c r="B14" s="9"/>
      <c r="C14" s="9"/>
      <c r="D14" s="36"/>
      <c r="E14" s="37"/>
      <c r="F14" s="5"/>
      <c r="G14" s="98" t="s">
        <v>98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17"/>
      <c r="AD14" s="38" t="s">
        <v>75</v>
      </c>
    </row>
    <row r="15" spans="1:30" ht="14.4" x14ac:dyDescent="0.25">
      <c r="A15" s="126" t="s">
        <v>9</v>
      </c>
      <c r="B15" s="120"/>
      <c r="C15" s="120"/>
      <c r="D15" s="120"/>
      <c r="E15" s="120"/>
      <c r="F15" s="120"/>
      <c r="G15" s="127"/>
      <c r="H15" s="119" t="s">
        <v>1</v>
      </c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1"/>
    </row>
    <row r="16" spans="1:30" ht="14.4" x14ac:dyDescent="0.25">
      <c r="A16" s="12" t="s">
        <v>17</v>
      </c>
      <c r="B16" s="39"/>
      <c r="C16" s="39"/>
      <c r="D16" s="6"/>
      <c r="E16" s="26"/>
      <c r="F16" s="6"/>
      <c r="G16" s="8" t="s">
        <v>40</v>
      </c>
      <c r="H16" s="40" t="s">
        <v>46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6"/>
      <c r="Z16" s="6"/>
      <c r="AA16" s="6"/>
      <c r="AB16" s="6"/>
      <c r="AC16" s="39"/>
      <c r="AD16" s="42"/>
    </row>
    <row r="17" spans="1:30" ht="14.4" x14ac:dyDescent="0.25">
      <c r="A17" s="12" t="s">
        <v>18</v>
      </c>
      <c r="B17" s="39"/>
      <c r="C17" s="39"/>
      <c r="D17" s="7"/>
      <c r="E17" s="43"/>
      <c r="F17" s="7"/>
      <c r="G17" s="8" t="s">
        <v>44</v>
      </c>
      <c r="H17" s="40" t="s">
        <v>36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6"/>
      <c r="Z17" s="6"/>
      <c r="AA17" s="6"/>
      <c r="AB17" s="6"/>
      <c r="AC17" s="39"/>
      <c r="AD17" s="42"/>
    </row>
    <row r="18" spans="1:30" ht="14.4" x14ac:dyDescent="0.25">
      <c r="A18" s="12" t="s">
        <v>19</v>
      </c>
      <c r="B18" s="39"/>
      <c r="C18" s="39"/>
      <c r="D18" s="8"/>
      <c r="E18" s="26"/>
      <c r="F18" s="6"/>
      <c r="G18" s="8" t="s">
        <v>45</v>
      </c>
      <c r="H18" s="40" t="s">
        <v>37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6"/>
      <c r="Z18" s="6"/>
      <c r="AA18" s="6"/>
      <c r="AB18" s="6"/>
      <c r="AC18" s="39"/>
      <c r="AD18" s="42"/>
    </row>
    <row r="19" spans="1:30" ht="16.2" thickBot="1" x14ac:dyDescent="0.3">
      <c r="A19" s="44" t="s">
        <v>15</v>
      </c>
      <c r="B19" s="45"/>
      <c r="C19" s="45"/>
      <c r="D19" s="46"/>
      <c r="E19" s="47"/>
      <c r="F19" s="48"/>
      <c r="G19" s="94" t="s">
        <v>71</v>
      </c>
      <c r="H19" s="49" t="s">
        <v>35</v>
      </c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1"/>
      <c r="Z19" s="51"/>
      <c r="AA19" s="51"/>
      <c r="AB19" s="51"/>
      <c r="AC19" s="89">
        <v>25.5</v>
      </c>
      <c r="AD19" s="52" t="s">
        <v>76</v>
      </c>
    </row>
    <row r="20" spans="1:30" ht="6.75" customHeight="1" thickTop="1" thickBot="1" x14ac:dyDescent="0.3">
      <c r="A20" s="53"/>
      <c r="B20" s="54"/>
      <c r="C20" s="54"/>
      <c r="D20" s="53"/>
      <c r="E20" s="55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</row>
    <row r="21" spans="1:30" s="56" customFormat="1" ht="21.75" customHeight="1" thickTop="1" x14ac:dyDescent="0.25">
      <c r="A21" s="117" t="s">
        <v>7</v>
      </c>
      <c r="B21" s="109" t="s">
        <v>12</v>
      </c>
      <c r="C21" s="109" t="s">
        <v>34</v>
      </c>
      <c r="D21" s="109" t="s">
        <v>2</v>
      </c>
      <c r="E21" s="134" t="s">
        <v>33</v>
      </c>
      <c r="F21" s="109" t="s">
        <v>8</v>
      </c>
      <c r="G21" s="109" t="s">
        <v>13</v>
      </c>
      <c r="H21" s="136" t="s">
        <v>50</v>
      </c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09" t="s">
        <v>51</v>
      </c>
      <c r="Z21" s="109" t="s">
        <v>52</v>
      </c>
      <c r="AA21" s="109" t="s">
        <v>55</v>
      </c>
      <c r="AB21" s="109" t="s">
        <v>54</v>
      </c>
      <c r="AC21" s="111" t="s">
        <v>23</v>
      </c>
      <c r="AD21" s="113" t="s">
        <v>14</v>
      </c>
    </row>
    <row r="22" spans="1:30" s="56" customFormat="1" ht="18" customHeight="1" x14ac:dyDescent="0.25">
      <c r="A22" s="118"/>
      <c r="B22" s="110"/>
      <c r="C22" s="110"/>
      <c r="D22" s="110"/>
      <c r="E22" s="135"/>
      <c r="F22" s="110"/>
      <c r="G22" s="110"/>
      <c r="H22" s="96">
        <v>1</v>
      </c>
      <c r="I22" s="96">
        <v>2</v>
      </c>
      <c r="J22" s="96">
        <v>3</v>
      </c>
      <c r="K22" s="96">
        <v>4</v>
      </c>
      <c r="L22" s="96">
        <v>5</v>
      </c>
      <c r="M22" s="96">
        <v>6</v>
      </c>
      <c r="N22" s="96">
        <v>7</v>
      </c>
      <c r="O22" s="96">
        <v>8</v>
      </c>
      <c r="P22" s="96">
        <v>9</v>
      </c>
      <c r="Q22" s="96">
        <v>10</v>
      </c>
      <c r="R22" s="96">
        <v>11</v>
      </c>
      <c r="S22" s="96">
        <v>12</v>
      </c>
      <c r="T22" s="96">
        <v>13</v>
      </c>
      <c r="U22" s="96">
        <v>14</v>
      </c>
      <c r="V22" s="96">
        <v>15</v>
      </c>
      <c r="W22" s="96">
        <v>16</v>
      </c>
      <c r="X22" s="96">
        <v>17</v>
      </c>
      <c r="Y22" s="110"/>
      <c r="Z22" s="110"/>
      <c r="AA22" s="110"/>
      <c r="AB22" s="110"/>
      <c r="AC22" s="112"/>
      <c r="AD22" s="114"/>
    </row>
    <row r="23" spans="1:30" s="3" customFormat="1" ht="18" x14ac:dyDescent="0.25">
      <c r="A23" s="29">
        <v>1</v>
      </c>
      <c r="B23" s="14">
        <v>36</v>
      </c>
      <c r="C23" s="57">
        <v>10092421378</v>
      </c>
      <c r="D23" s="58" t="s">
        <v>68</v>
      </c>
      <c r="E23" s="81">
        <v>38855</v>
      </c>
      <c r="F23" s="60" t="s">
        <v>22</v>
      </c>
      <c r="G23" s="61" t="s">
        <v>59</v>
      </c>
      <c r="H23" s="59"/>
      <c r="I23" s="59">
        <v>1</v>
      </c>
      <c r="J23" s="59">
        <v>1</v>
      </c>
      <c r="K23" s="59">
        <v>1</v>
      </c>
      <c r="L23" s="59">
        <v>5</v>
      </c>
      <c r="M23" s="59">
        <v>5</v>
      </c>
      <c r="N23" s="59">
        <v>5</v>
      </c>
      <c r="O23" s="59">
        <v>5</v>
      </c>
      <c r="P23" s="59">
        <v>5</v>
      </c>
      <c r="Q23" s="59">
        <v>5</v>
      </c>
      <c r="R23" s="59">
        <v>5</v>
      </c>
      <c r="S23" s="59">
        <v>5</v>
      </c>
      <c r="T23" s="59">
        <v>5</v>
      </c>
      <c r="U23" s="59">
        <v>5</v>
      </c>
      <c r="V23" s="59">
        <v>5</v>
      </c>
      <c r="W23" s="59">
        <v>5</v>
      </c>
      <c r="X23" s="59">
        <v>3</v>
      </c>
      <c r="Y23" s="59">
        <f t="shared" ref="Y23:Y27" si="0">SUM(H23:X23)</f>
        <v>66</v>
      </c>
      <c r="Z23" s="59">
        <v>2</v>
      </c>
      <c r="AA23" s="59"/>
      <c r="AB23" s="59"/>
      <c r="AC23" s="14"/>
      <c r="AD23" s="62"/>
    </row>
    <row r="24" spans="1:30" s="3" customFormat="1" ht="18" x14ac:dyDescent="0.25">
      <c r="A24" s="29">
        <v>2</v>
      </c>
      <c r="B24" s="14">
        <v>55</v>
      </c>
      <c r="C24" s="57">
        <v>10091170179</v>
      </c>
      <c r="D24" s="58" t="s">
        <v>77</v>
      </c>
      <c r="E24" s="81">
        <v>38712</v>
      </c>
      <c r="F24" s="60" t="s">
        <v>22</v>
      </c>
      <c r="G24" s="61" t="s">
        <v>96</v>
      </c>
      <c r="H24" s="59">
        <v>3</v>
      </c>
      <c r="I24" s="59">
        <v>5</v>
      </c>
      <c r="J24" s="59">
        <v>5</v>
      </c>
      <c r="K24" s="59">
        <v>5</v>
      </c>
      <c r="L24" s="59">
        <v>3</v>
      </c>
      <c r="M24" s="59">
        <v>3</v>
      </c>
      <c r="N24" s="59">
        <v>3</v>
      </c>
      <c r="O24" s="59">
        <v>3</v>
      </c>
      <c r="P24" s="59">
        <v>3</v>
      </c>
      <c r="Q24" s="59">
        <v>3</v>
      </c>
      <c r="R24" s="59">
        <v>3</v>
      </c>
      <c r="S24" s="59">
        <v>3</v>
      </c>
      <c r="T24" s="59">
        <v>3</v>
      </c>
      <c r="U24" s="59">
        <v>3</v>
      </c>
      <c r="V24" s="59">
        <v>3</v>
      </c>
      <c r="W24" s="59">
        <v>3</v>
      </c>
      <c r="X24" s="59">
        <v>5</v>
      </c>
      <c r="Y24" s="59">
        <f t="shared" si="0"/>
        <v>59</v>
      </c>
      <c r="Z24" s="59">
        <v>1</v>
      </c>
      <c r="AA24" s="59"/>
      <c r="AB24" s="59"/>
      <c r="AC24" s="14"/>
      <c r="AD24" s="62"/>
    </row>
    <row r="25" spans="1:30" s="3" customFormat="1" ht="18" x14ac:dyDescent="0.25">
      <c r="A25" s="29">
        <v>3</v>
      </c>
      <c r="B25" s="14">
        <v>37</v>
      </c>
      <c r="C25" s="57">
        <v>10093565473</v>
      </c>
      <c r="D25" s="58" t="s">
        <v>78</v>
      </c>
      <c r="E25" s="81">
        <v>38388</v>
      </c>
      <c r="F25" s="60" t="s">
        <v>30</v>
      </c>
      <c r="G25" s="61" t="s">
        <v>59</v>
      </c>
      <c r="H25" s="59"/>
      <c r="I25" s="59"/>
      <c r="J25" s="59">
        <v>2</v>
      </c>
      <c r="K25" s="59">
        <v>2</v>
      </c>
      <c r="L25" s="59">
        <v>2</v>
      </c>
      <c r="M25" s="59">
        <v>2</v>
      </c>
      <c r="N25" s="59">
        <v>2</v>
      </c>
      <c r="O25" s="59">
        <v>2</v>
      </c>
      <c r="P25" s="59">
        <v>2</v>
      </c>
      <c r="Q25" s="59">
        <v>2</v>
      </c>
      <c r="R25" s="59">
        <v>2</v>
      </c>
      <c r="S25" s="59">
        <v>2</v>
      </c>
      <c r="T25" s="59">
        <v>2</v>
      </c>
      <c r="U25" s="59">
        <v>2</v>
      </c>
      <c r="V25" s="59">
        <v>2</v>
      </c>
      <c r="W25" s="59">
        <v>2</v>
      </c>
      <c r="X25" s="59">
        <v>2</v>
      </c>
      <c r="Y25" s="59">
        <f t="shared" si="0"/>
        <v>30</v>
      </c>
      <c r="Z25" s="59">
        <v>3</v>
      </c>
      <c r="AA25" s="59"/>
      <c r="AB25" s="59"/>
      <c r="AC25" s="14"/>
      <c r="AD25" s="62"/>
    </row>
    <row r="26" spans="1:30" s="3" customFormat="1" ht="18" x14ac:dyDescent="0.25">
      <c r="A26" s="29">
        <v>4</v>
      </c>
      <c r="B26" s="14">
        <v>38</v>
      </c>
      <c r="C26" s="57">
        <v>10101383875</v>
      </c>
      <c r="D26" s="58" t="s">
        <v>79</v>
      </c>
      <c r="E26" s="81">
        <v>38568</v>
      </c>
      <c r="F26" s="60" t="s">
        <v>22</v>
      </c>
      <c r="G26" s="61" t="s">
        <v>59</v>
      </c>
      <c r="H26" s="59">
        <v>5</v>
      </c>
      <c r="I26" s="59">
        <v>3</v>
      </c>
      <c r="J26" s="59">
        <v>3</v>
      </c>
      <c r="K26" s="59">
        <v>3</v>
      </c>
      <c r="L26" s="59">
        <v>1</v>
      </c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>
        <f t="shared" si="0"/>
        <v>15</v>
      </c>
      <c r="Z26" s="59">
        <v>5</v>
      </c>
      <c r="AA26" s="59"/>
      <c r="AB26" s="59"/>
      <c r="AC26" s="14"/>
      <c r="AD26" s="62"/>
    </row>
    <row r="27" spans="1:30" s="3" customFormat="1" ht="18" x14ac:dyDescent="0.25">
      <c r="A27" s="29">
        <v>5</v>
      </c>
      <c r="B27" s="14">
        <v>43</v>
      </c>
      <c r="C27" s="57">
        <v>10009898327</v>
      </c>
      <c r="D27" s="58" t="s">
        <v>80</v>
      </c>
      <c r="E27" s="81">
        <v>39098</v>
      </c>
      <c r="F27" s="60" t="s">
        <v>30</v>
      </c>
      <c r="G27" s="61" t="s">
        <v>59</v>
      </c>
      <c r="H27" s="59"/>
      <c r="I27" s="59"/>
      <c r="J27" s="59"/>
      <c r="K27" s="59"/>
      <c r="L27" s="59"/>
      <c r="M27" s="59">
        <v>1</v>
      </c>
      <c r="N27" s="59">
        <v>1</v>
      </c>
      <c r="O27" s="59">
        <v>1</v>
      </c>
      <c r="P27" s="59">
        <v>1</v>
      </c>
      <c r="Q27" s="59">
        <v>1</v>
      </c>
      <c r="R27" s="59">
        <v>1</v>
      </c>
      <c r="S27" s="59">
        <v>1</v>
      </c>
      <c r="T27" s="59">
        <v>1</v>
      </c>
      <c r="U27" s="59">
        <v>1</v>
      </c>
      <c r="V27" s="59">
        <v>1</v>
      </c>
      <c r="W27" s="59">
        <v>1</v>
      </c>
      <c r="X27" s="59">
        <v>1</v>
      </c>
      <c r="Y27" s="83">
        <f t="shared" si="0"/>
        <v>12</v>
      </c>
      <c r="Z27" s="59">
        <v>4</v>
      </c>
      <c r="AA27" s="59"/>
      <c r="AB27" s="59"/>
      <c r="AC27" s="14"/>
      <c r="AD27" s="62"/>
    </row>
    <row r="28" spans="1:30" s="3" customFormat="1" ht="18" x14ac:dyDescent="0.25">
      <c r="A28" s="29">
        <v>6</v>
      </c>
      <c r="B28" s="14">
        <v>31</v>
      </c>
      <c r="C28" s="57">
        <v>10075128201</v>
      </c>
      <c r="D28" s="58" t="s">
        <v>63</v>
      </c>
      <c r="E28" s="81">
        <v>38466</v>
      </c>
      <c r="F28" s="60" t="s">
        <v>30</v>
      </c>
      <c r="G28" s="61" t="s">
        <v>47</v>
      </c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83"/>
      <c r="Z28" s="59">
        <v>6</v>
      </c>
      <c r="AA28" s="59"/>
      <c r="AB28" s="59"/>
      <c r="AC28" s="14"/>
      <c r="AD28" s="62"/>
    </row>
    <row r="29" spans="1:30" s="3" customFormat="1" ht="18" x14ac:dyDescent="0.25">
      <c r="A29" s="29">
        <v>7</v>
      </c>
      <c r="B29" s="14">
        <v>44</v>
      </c>
      <c r="C29" s="57">
        <v>10113514434</v>
      </c>
      <c r="D29" s="58" t="s">
        <v>81</v>
      </c>
      <c r="E29" s="81">
        <v>39413</v>
      </c>
      <c r="F29" s="60" t="s">
        <v>30</v>
      </c>
      <c r="G29" s="61" t="s">
        <v>59</v>
      </c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83"/>
      <c r="Z29" s="59">
        <v>7</v>
      </c>
      <c r="AA29" s="59"/>
      <c r="AB29" s="59"/>
      <c r="AC29" s="14"/>
      <c r="AD29" s="62"/>
    </row>
    <row r="30" spans="1:30" s="3" customFormat="1" ht="18" x14ac:dyDescent="0.25">
      <c r="A30" s="29">
        <v>8</v>
      </c>
      <c r="B30" s="14">
        <v>41</v>
      </c>
      <c r="C30" s="57">
        <v>10104652068</v>
      </c>
      <c r="D30" s="58" t="s">
        <v>82</v>
      </c>
      <c r="E30" s="81">
        <v>39101</v>
      </c>
      <c r="F30" s="60" t="s">
        <v>30</v>
      </c>
      <c r="G30" s="61" t="s">
        <v>59</v>
      </c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83"/>
      <c r="Z30" s="59">
        <v>8</v>
      </c>
      <c r="AA30" s="59"/>
      <c r="AB30" s="59"/>
      <c r="AC30" s="14"/>
      <c r="AD30" s="62"/>
    </row>
    <row r="31" spans="1:30" s="3" customFormat="1" ht="18" x14ac:dyDescent="0.25">
      <c r="A31" s="29">
        <v>9</v>
      </c>
      <c r="B31" s="14">
        <v>45</v>
      </c>
      <c r="C31" s="57">
        <v>10128681695</v>
      </c>
      <c r="D31" s="58" t="s">
        <v>83</v>
      </c>
      <c r="E31" s="81">
        <v>39139</v>
      </c>
      <c r="F31" s="60" t="s">
        <v>30</v>
      </c>
      <c r="G31" s="61" t="s">
        <v>59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83"/>
      <c r="Z31" s="59">
        <v>9</v>
      </c>
      <c r="AA31" s="59"/>
      <c r="AB31" s="59"/>
      <c r="AC31" s="14"/>
      <c r="AD31" s="62"/>
    </row>
    <row r="32" spans="1:30" s="3" customFormat="1" ht="18" x14ac:dyDescent="0.25">
      <c r="A32" s="29" t="s">
        <v>65</v>
      </c>
      <c r="B32" s="14">
        <v>40</v>
      </c>
      <c r="C32" s="57">
        <v>10094924079</v>
      </c>
      <c r="D32" s="58" t="s">
        <v>58</v>
      </c>
      <c r="E32" s="81">
        <v>38788</v>
      </c>
      <c r="F32" s="60" t="s">
        <v>30</v>
      </c>
      <c r="G32" s="61" t="s">
        <v>59</v>
      </c>
      <c r="H32" s="59">
        <v>2</v>
      </c>
      <c r="I32" s="59">
        <v>2</v>
      </c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83">
        <f t="shared" ref="Y32:Y33" si="1">SUM(H32:X32)</f>
        <v>4</v>
      </c>
      <c r="Z32" s="59"/>
      <c r="AA32" s="59"/>
      <c r="AB32" s="59"/>
      <c r="AC32" s="14"/>
      <c r="AD32" s="62"/>
    </row>
    <row r="33" spans="1:30" s="3" customFormat="1" ht="18" x14ac:dyDescent="0.25">
      <c r="A33" s="29" t="s">
        <v>65</v>
      </c>
      <c r="B33" s="14">
        <v>34</v>
      </c>
      <c r="C33" s="57">
        <v>10130755980</v>
      </c>
      <c r="D33" s="58" t="s">
        <v>64</v>
      </c>
      <c r="E33" s="81">
        <v>39067</v>
      </c>
      <c r="F33" s="60" t="s">
        <v>30</v>
      </c>
      <c r="G33" s="61" t="s">
        <v>47</v>
      </c>
      <c r="H33" s="59">
        <v>1</v>
      </c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83">
        <f t="shared" si="1"/>
        <v>1</v>
      </c>
      <c r="Z33" s="59"/>
      <c r="AA33" s="59"/>
      <c r="AB33" s="59"/>
      <c r="AC33" s="14"/>
      <c r="AD33" s="62"/>
    </row>
    <row r="34" spans="1:30" s="3" customFormat="1" ht="18" x14ac:dyDescent="0.25">
      <c r="A34" s="29" t="s">
        <v>65</v>
      </c>
      <c r="B34" s="14">
        <v>48</v>
      </c>
      <c r="C34" s="57">
        <v>10117684020</v>
      </c>
      <c r="D34" s="58" t="s">
        <v>61</v>
      </c>
      <c r="E34" s="81">
        <v>39268</v>
      </c>
      <c r="F34" s="60" t="s">
        <v>30</v>
      </c>
      <c r="G34" s="61" t="s">
        <v>56</v>
      </c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83"/>
      <c r="Z34" s="59"/>
      <c r="AA34" s="59"/>
      <c r="AB34" s="59"/>
      <c r="AC34" s="14"/>
      <c r="AD34" s="62"/>
    </row>
    <row r="35" spans="1:30" s="3" customFormat="1" ht="18" x14ac:dyDescent="0.25">
      <c r="A35" s="29" t="s">
        <v>65</v>
      </c>
      <c r="B35" s="14">
        <v>54</v>
      </c>
      <c r="C35" s="57">
        <v>10107167806</v>
      </c>
      <c r="D35" s="58" t="s">
        <v>84</v>
      </c>
      <c r="E35" s="81">
        <v>38784</v>
      </c>
      <c r="F35" s="60" t="s">
        <v>30</v>
      </c>
      <c r="G35" s="61" t="s">
        <v>96</v>
      </c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83"/>
      <c r="Z35" s="59"/>
      <c r="AA35" s="59"/>
      <c r="AB35" s="59"/>
      <c r="AC35" s="14"/>
      <c r="AD35" s="62"/>
    </row>
    <row r="36" spans="1:30" s="3" customFormat="1" ht="18" x14ac:dyDescent="0.25">
      <c r="A36" s="29" t="s">
        <v>65</v>
      </c>
      <c r="B36" s="14">
        <v>53</v>
      </c>
      <c r="C36" s="57">
        <v>10096561157</v>
      </c>
      <c r="D36" s="58" t="s">
        <v>85</v>
      </c>
      <c r="E36" s="81">
        <v>38946</v>
      </c>
      <c r="F36" s="60" t="s">
        <v>30</v>
      </c>
      <c r="G36" s="61" t="s">
        <v>96</v>
      </c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83"/>
      <c r="Z36" s="59"/>
      <c r="AA36" s="59"/>
      <c r="AB36" s="59"/>
      <c r="AC36" s="14"/>
      <c r="AD36" s="62"/>
    </row>
    <row r="37" spans="1:30" s="3" customFormat="1" ht="18" x14ac:dyDescent="0.25">
      <c r="A37" s="29" t="s">
        <v>65</v>
      </c>
      <c r="B37" s="14">
        <v>49</v>
      </c>
      <c r="C37" s="57">
        <v>10130776289</v>
      </c>
      <c r="D37" s="58" t="s">
        <v>86</v>
      </c>
      <c r="E37" s="81">
        <v>38747</v>
      </c>
      <c r="F37" s="60" t="s">
        <v>30</v>
      </c>
      <c r="G37" s="61" t="s">
        <v>87</v>
      </c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83"/>
      <c r="Z37" s="59"/>
      <c r="AA37" s="59"/>
      <c r="AB37" s="59"/>
      <c r="AC37" s="14"/>
      <c r="AD37" s="62"/>
    </row>
    <row r="38" spans="1:30" s="3" customFormat="1" ht="18" x14ac:dyDescent="0.25">
      <c r="A38" s="29" t="s">
        <v>65</v>
      </c>
      <c r="B38" s="14">
        <v>51</v>
      </c>
      <c r="C38" s="57">
        <v>10104450792</v>
      </c>
      <c r="D38" s="58" t="s">
        <v>88</v>
      </c>
      <c r="E38" s="81">
        <v>38473</v>
      </c>
      <c r="F38" s="60" t="s">
        <v>30</v>
      </c>
      <c r="G38" s="61" t="s">
        <v>89</v>
      </c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83"/>
      <c r="Z38" s="59"/>
      <c r="AA38" s="59"/>
      <c r="AB38" s="59"/>
      <c r="AC38" s="14"/>
      <c r="AD38" s="62"/>
    </row>
    <row r="39" spans="1:30" s="3" customFormat="1" ht="18" x14ac:dyDescent="0.25">
      <c r="A39" s="29" t="s">
        <v>65</v>
      </c>
      <c r="B39" s="14">
        <v>32</v>
      </c>
      <c r="C39" s="57">
        <v>10104582754</v>
      </c>
      <c r="D39" s="58" t="s">
        <v>60</v>
      </c>
      <c r="E39" s="81">
        <v>38833</v>
      </c>
      <c r="F39" s="60" t="s">
        <v>30</v>
      </c>
      <c r="G39" s="61" t="s">
        <v>47</v>
      </c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83"/>
      <c r="Z39" s="59"/>
      <c r="AA39" s="59"/>
      <c r="AB39" s="59"/>
      <c r="AC39" s="14"/>
      <c r="AD39" s="62"/>
    </row>
    <row r="40" spans="1:30" s="3" customFormat="1" ht="18" x14ac:dyDescent="0.25">
      <c r="A40" s="29" t="s">
        <v>65</v>
      </c>
      <c r="B40" s="14">
        <v>52</v>
      </c>
      <c r="C40" s="57">
        <v>10101387010</v>
      </c>
      <c r="D40" s="58" t="s">
        <v>90</v>
      </c>
      <c r="E40" s="81">
        <v>38387</v>
      </c>
      <c r="F40" s="60" t="s">
        <v>22</v>
      </c>
      <c r="G40" s="61" t="s">
        <v>89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83"/>
      <c r="Z40" s="59"/>
      <c r="AA40" s="59"/>
      <c r="AB40" s="59"/>
      <c r="AC40" s="14"/>
      <c r="AD40" s="62"/>
    </row>
    <row r="41" spans="1:30" s="3" customFormat="1" ht="18" x14ac:dyDescent="0.25">
      <c r="A41" s="29" t="s">
        <v>65</v>
      </c>
      <c r="B41" s="14">
        <v>50</v>
      </c>
      <c r="C41" s="57">
        <v>10104450186</v>
      </c>
      <c r="D41" s="58" t="s">
        <v>91</v>
      </c>
      <c r="E41" s="81">
        <v>38405</v>
      </c>
      <c r="F41" s="60" t="s">
        <v>30</v>
      </c>
      <c r="G41" s="61" t="s">
        <v>89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83"/>
      <c r="Z41" s="59"/>
      <c r="AA41" s="59"/>
      <c r="AB41" s="59"/>
      <c r="AC41" s="14"/>
      <c r="AD41" s="62"/>
    </row>
    <row r="42" spans="1:30" s="3" customFormat="1" ht="18" x14ac:dyDescent="0.25">
      <c r="A42" s="29" t="s">
        <v>62</v>
      </c>
      <c r="B42" s="14">
        <v>33</v>
      </c>
      <c r="C42" s="57">
        <v>10120033945</v>
      </c>
      <c r="D42" s="58" t="s">
        <v>69</v>
      </c>
      <c r="E42" s="81">
        <v>38862</v>
      </c>
      <c r="F42" s="60" t="s">
        <v>30</v>
      </c>
      <c r="G42" s="61" t="s">
        <v>47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83"/>
      <c r="Z42" s="59"/>
      <c r="AA42" s="59"/>
      <c r="AB42" s="59"/>
      <c r="AC42" s="14"/>
      <c r="AD42" s="62"/>
    </row>
    <row r="43" spans="1:30" s="3" customFormat="1" ht="18" x14ac:dyDescent="0.25">
      <c r="A43" s="29" t="s">
        <v>62</v>
      </c>
      <c r="B43" s="14">
        <v>39</v>
      </c>
      <c r="C43" s="57">
        <v>10113497256</v>
      </c>
      <c r="D43" s="58" t="s">
        <v>92</v>
      </c>
      <c r="E43" s="81">
        <v>38652</v>
      </c>
      <c r="F43" s="60" t="s">
        <v>22</v>
      </c>
      <c r="G43" s="61" t="s">
        <v>59</v>
      </c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83"/>
      <c r="Z43" s="59"/>
      <c r="AA43" s="59"/>
      <c r="AB43" s="59"/>
      <c r="AC43" s="14"/>
      <c r="AD43" s="62"/>
    </row>
    <row r="44" spans="1:30" s="3" customFormat="1" ht="18" x14ac:dyDescent="0.25">
      <c r="A44" s="29" t="s">
        <v>62</v>
      </c>
      <c r="B44" s="14">
        <v>42</v>
      </c>
      <c r="C44" s="57">
        <v>10111188252</v>
      </c>
      <c r="D44" s="58" t="s">
        <v>93</v>
      </c>
      <c r="E44" s="81">
        <v>39157</v>
      </c>
      <c r="F44" s="60" t="s">
        <v>30</v>
      </c>
      <c r="G44" s="61" t="s">
        <v>59</v>
      </c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83"/>
      <c r="Z44" s="59"/>
      <c r="AA44" s="59"/>
      <c r="AB44" s="59"/>
      <c r="AC44" s="14"/>
      <c r="AD44" s="62"/>
    </row>
    <row r="45" spans="1:30" s="3" customFormat="1" ht="18" x14ac:dyDescent="0.25">
      <c r="A45" s="29" t="s">
        <v>62</v>
      </c>
      <c r="B45" s="14">
        <v>46</v>
      </c>
      <c r="C45" s="57">
        <v>10120121851</v>
      </c>
      <c r="D45" s="58" t="s">
        <v>94</v>
      </c>
      <c r="E45" s="81">
        <v>39020</v>
      </c>
      <c r="F45" s="60" t="s">
        <v>38</v>
      </c>
      <c r="G45" s="61" t="s">
        <v>56</v>
      </c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83"/>
      <c r="Z45" s="59"/>
      <c r="AA45" s="59"/>
      <c r="AB45" s="59"/>
      <c r="AC45" s="14"/>
      <c r="AD45" s="62"/>
    </row>
    <row r="46" spans="1:30" s="3" customFormat="1" ht="18.600000000000001" thickBot="1" x14ac:dyDescent="0.3">
      <c r="A46" s="32" t="s">
        <v>62</v>
      </c>
      <c r="B46" s="30">
        <v>47</v>
      </c>
      <c r="C46" s="63">
        <v>10128262878</v>
      </c>
      <c r="D46" s="64" t="s">
        <v>95</v>
      </c>
      <c r="E46" s="82">
        <v>38985</v>
      </c>
      <c r="F46" s="66" t="s">
        <v>30</v>
      </c>
      <c r="G46" s="67" t="s">
        <v>56</v>
      </c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84"/>
      <c r="Z46" s="65"/>
      <c r="AA46" s="65"/>
      <c r="AB46" s="65"/>
      <c r="AC46" s="30"/>
      <c r="AD46" s="68"/>
    </row>
    <row r="47" spans="1:30" ht="8.25" customHeight="1" thickTop="1" thickBot="1" x14ac:dyDescent="0.3">
      <c r="A47" s="53"/>
      <c r="B47" s="54"/>
      <c r="C47" s="54"/>
      <c r="D47" s="53"/>
      <c r="E47" s="55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</row>
    <row r="48" spans="1:30" ht="15" thickTop="1" x14ac:dyDescent="0.25">
      <c r="A48" s="133" t="s">
        <v>5</v>
      </c>
      <c r="B48" s="115"/>
      <c r="C48" s="115"/>
      <c r="D48" s="115"/>
      <c r="E48" s="115"/>
      <c r="F48" s="115"/>
      <c r="G48" s="115"/>
      <c r="H48" s="115" t="s">
        <v>6</v>
      </c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6"/>
    </row>
    <row r="49" spans="1:30" ht="14.4" x14ac:dyDescent="0.25">
      <c r="A49" s="33" t="s">
        <v>72</v>
      </c>
      <c r="B49" s="13"/>
      <c r="C49" s="69"/>
      <c r="D49" s="13"/>
      <c r="E49" s="70"/>
      <c r="F49" s="13"/>
      <c r="G49" s="23"/>
      <c r="Z49" s="19" t="s">
        <v>31</v>
      </c>
      <c r="AA49" s="31">
        <v>6</v>
      </c>
      <c r="AB49" s="85"/>
      <c r="AC49" s="21" t="s">
        <v>29</v>
      </c>
      <c r="AD49" s="22">
        <f>COUNTIF(F2:F46,"ЗМС")</f>
        <v>0</v>
      </c>
    </row>
    <row r="50" spans="1:30" ht="14.4" x14ac:dyDescent="0.25">
      <c r="A50" s="80" t="s">
        <v>73</v>
      </c>
      <c r="B50" s="71"/>
      <c r="C50" s="72"/>
      <c r="D50" s="71"/>
      <c r="E50" s="73"/>
      <c r="F50" s="71"/>
      <c r="G50" s="24"/>
      <c r="Z50" s="20" t="s">
        <v>24</v>
      </c>
      <c r="AA50" s="31">
        <f>AA51+AA55</f>
        <v>24</v>
      </c>
      <c r="AB50" s="86"/>
      <c r="AC50" s="21" t="s">
        <v>20</v>
      </c>
      <c r="AD50" s="22">
        <f>COUNTIF(F2:F46,"МСМК")</f>
        <v>0</v>
      </c>
    </row>
    <row r="51" spans="1:30" ht="14.4" x14ac:dyDescent="0.25">
      <c r="A51" s="80" t="s">
        <v>66</v>
      </c>
      <c r="B51" s="71"/>
      <c r="C51" s="71"/>
      <c r="D51" s="71"/>
      <c r="E51" s="73"/>
      <c r="F51" s="71"/>
      <c r="G51" s="24"/>
      <c r="Z51" s="20" t="s">
        <v>25</v>
      </c>
      <c r="AA51" s="31">
        <f>AA52+AA53+AA54</f>
        <v>19</v>
      </c>
      <c r="AB51" s="86"/>
      <c r="AC51" s="21" t="s">
        <v>22</v>
      </c>
      <c r="AD51" s="22">
        <f>COUNTIF(F2:F46,"МС")</f>
        <v>5</v>
      </c>
    </row>
    <row r="52" spans="1:30" ht="14.4" x14ac:dyDescent="0.25">
      <c r="A52" s="80" t="s">
        <v>67</v>
      </c>
      <c r="B52" s="71"/>
      <c r="C52" s="71"/>
      <c r="D52" s="71"/>
      <c r="E52" s="73"/>
      <c r="F52" s="71"/>
      <c r="G52" s="24"/>
      <c r="Z52" s="20" t="s">
        <v>26</v>
      </c>
      <c r="AA52" s="31">
        <f>COUNT(A8:A75)</f>
        <v>9</v>
      </c>
      <c r="AB52" s="86"/>
      <c r="AC52" s="21" t="s">
        <v>30</v>
      </c>
      <c r="AD52" s="22">
        <f>COUNTIF(F2:F46,"КМС")</f>
        <v>18</v>
      </c>
    </row>
    <row r="53" spans="1:30" ht="14.4" x14ac:dyDescent="0.25">
      <c r="A53" s="75"/>
      <c r="B53" s="1"/>
      <c r="D53" s="71"/>
      <c r="E53" s="73"/>
      <c r="F53" s="71"/>
      <c r="G53" s="24"/>
      <c r="Z53" s="20" t="s">
        <v>27</v>
      </c>
      <c r="AA53" s="31">
        <f>COUNTIF(A8:A74,"НФ")</f>
        <v>10</v>
      </c>
      <c r="AB53" s="86"/>
      <c r="AC53" s="21" t="s">
        <v>38</v>
      </c>
      <c r="AD53" s="22">
        <f>COUNTIF(F2:F46,"1 СР")</f>
        <v>1</v>
      </c>
    </row>
    <row r="54" spans="1:30" ht="14.4" x14ac:dyDescent="0.25">
      <c r="A54" s="74"/>
      <c r="B54" s="71"/>
      <c r="C54" s="71"/>
      <c r="D54" s="71"/>
      <c r="E54" s="73"/>
      <c r="F54" s="71"/>
      <c r="G54" s="24"/>
      <c r="Z54" s="20" t="s">
        <v>32</v>
      </c>
      <c r="AA54" s="31">
        <f>COUNTIF(A8:A74,"ДСКВ")</f>
        <v>0</v>
      </c>
      <c r="AB54" s="86"/>
      <c r="AC54" s="21" t="s">
        <v>39</v>
      </c>
      <c r="AD54" s="22">
        <f>COUNTIF(F2:F46,"2 СР")</f>
        <v>0</v>
      </c>
    </row>
    <row r="55" spans="1:30" ht="14.4" x14ac:dyDescent="0.25">
      <c r="A55" s="76"/>
      <c r="B55" s="9"/>
      <c r="C55" s="9"/>
      <c r="D55" s="71"/>
      <c r="E55" s="73"/>
      <c r="F55" s="71"/>
      <c r="G55" s="24"/>
      <c r="Y55" s="25"/>
      <c r="Z55" s="20" t="s">
        <v>28</v>
      </c>
      <c r="AA55" s="31">
        <f>COUNTIF(A9:A75,"НС")</f>
        <v>5</v>
      </c>
      <c r="AB55" s="87"/>
      <c r="AC55" s="21" t="s">
        <v>41</v>
      </c>
      <c r="AD55" s="22">
        <f>COUNTIF(F1:F46,"3 СР")</f>
        <v>0</v>
      </c>
    </row>
    <row r="56" spans="1:30" ht="4.5" customHeight="1" x14ac:dyDescent="0.25">
      <c r="A56" s="77"/>
      <c r="B56" s="10"/>
      <c r="C56" s="10"/>
      <c r="D56" s="7"/>
      <c r="E56" s="78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AC56" s="7"/>
      <c r="AD56" s="79"/>
    </row>
    <row r="57" spans="1:30" ht="15.6" x14ac:dyDescent="0.25">
      <c r="A57" s="131" t="s">
        <v>3</v>
      </c>
      <c r="B57" s="122"/>
      <c r="C57" s="122"/>
      <c r="D57" s="122"/>
      <c r="E57" s="122"/>
      <c r="F57" s="122" t="s">
        <v>11</v>
      </c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91"/>
      <c r="Z57" s="122" t="s">
        <v>4</v>
      </c>
      <c r="AA57" s="122"/>
      <c r="AB57" s="122"/>
      <c r="AC57" s="122"/>
      <c r="AD57" s="123"/>
    </row>
    <row r="58" spans="1:30" x14ac:dyDescent="0.25">
      <c r="A58" s="132"/>
      <c r="B58" s="100"/>
      <c r="C58" s="100"/>
      <c r="D58" s="100"/>
      <c r="E58" s="100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92"/>
      <c r="Z58" s="124"/>
      <c r="AA58" s="124"/>
      <c r="AB58" s="124"/>
      <c r="AC58" s="124"/>
      <c r="AD58" s="125"/>
    </row>
    <row r="59" spans="1:30" x14ac:dyDescent="0.25">
      <c r="A59" s="93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95"/>
      <c r="V59" s="95"/>
      <c r="W59" s="88"/>
      <c r="X59" s="88"/>
      <c r="Y59" s="88"/>
      <c r="Z59" s="88"/>
      <c r="AA59" s="88"/>
      <c r="AB59" s="88"/>
      <c r="AC59" s="88"/>
      <c r="AD59" s="90"/>
    </row>
    <row r="60" spans="1:30" x14ac:dyDescent="0.25">
      <c r="A60" s="93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95"/>
      <c r="V60" s="95"/>
      <c r="W60" s="88"/>
      <c r="X60" s="88"/>
      <c r="Y60" s="88"/>
      <c r="Z60" s="88"/>
      <c r="AA60" s="88"/>
      <c r="AB60" s="88"/>
      <c r="AC60" s="88"/>
      <c r="AD60" s="90"/>
    </row>
    <row r="61" spans="1:30" x14ac:dyDescent="0.25">
      <c r="A61" s="93"/>
      <c r="D61" s="88"/>
      <c r="E61" s="27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95"/>
      <c r="V61" s="95"/>
      <c r="W61" s="88"/>
      <c r="X61" s="88"/>
      <c r="Y61" s="88"/>
      <c r="Z61" s="88"/>
      <c r="AA61" s="88"/>
      <c r="AB61" s="88"/>
      <c r="AC61" s="88"/>
      <c r="AD61" s="90"/>
    </row>
    <row r="62" spans="1:30" x14ac:dyDescent="0.25">
      <c r="A62" s="93"/>
      <c r="D62" s="88"/>
      <c r="E62" s="27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95"/>
      <c r="V62" s="95"/>
      <c r="W62" s="88"/>
      <c r="X62" s="88"/>
      <c r="Y62" s="88"/>
      <c r="Z62" s="88"/>
      <c r="AA62" s="88"/>
      <c r="AB62" s="88"/>
      <c r="AC62" s="88"/>
      <c r="AD62" s="90"/>
    </row>
    <row r="63" spans="1:30" ht="16.2" thickBot="1" x14ac:dyDescent="0.3">
      <c r="A63" s="130"/>
      <c r="B63" s="128"/>
      <c r="C63" s="128"/>
      <c r="D63" s="128"/>
      <c r="E63" s="128"/>
      <c r="F63" s="128" t="str">
        <f>G17</f>
        <v>ЕЛИФЕРОВ А. В.  (ВК, г. ВОРОНЕЖ)</v>
      </c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89"/>
      <c r="Z63" s="128" t="str">
        <f>G18</f>
        <v>АГАПОВА И.А. (1К, г. ВОРОНЕЖ)</v>
      </c>
      <c r="AA63" s="128"/>
      <c r="AB63" s="128"/>
      <c r="AC63" s="128"/>
      <c r="AD63" s="129"/>
    </row>
    <row r="64" spans="1:30" ht="14.4" thickTop="1" x14ac:dyDescent="0.25"/>
    <row r="76" spans="1:35" s="88" customFormat="1" x14ac:dyDescent="0.25">
      <c r="A76" s="18"/>
      <c r="D76" s="1"/>
      <c r="E76" s="28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s="88" customFormat="1" x14ac:dyDescent="0.25">
      <c r="A77" s="18"/>
      <c r="D77" s="1"/>
      <c r="E77" s="28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s="88" customFormat="1" x14ac:dyDescent="0.25">
      <c r="A78" s="18"/>
      <c r="D78" s="1"/>
      <c r="E78" s="28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s="88" customFormat="1" x14ac:dyDescent="0.25">
      <c r="A79" s="18"/>
      <c r="D79" s="1"/>
      <c r="E79" s="28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s="88" customFormat="1" x14ac:dyDescent="0.25">
      <c r="A80" s="19"/>
      <c r="D80" s="1"/>
      <c r="E80" s="28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</sheetData>
  <mergeCells count="39">
    <mergeCell ref="A63:E63"/>
    <mergeCell ref="F63:X63"/>
    <mergeCell ref="Z63:AD63"/>
    <mergeCell ref="A48:G48"/>
    <mergeCell ref="H48:AD48"/>
    <mergeCell ref="A57:E57"/>
    <mergeCell ref="F57:X57"/>
    <mergeCell ref="Z57:AD57"/>
    <mergeCell ref="A58:E58"/>
    <mergeCell ref="F58:X58"/>
    <mergeCell ref="Z58:AD58"/>
    <mergeCell ref="AD21:AD22"/>
    <mergeCell ref="A15:G15"/>
    <mergeCell ref="H15:AD15"/>
    <mergeCell ref="A21:A22"/>
    <mergeCell ref="B21:B22"/>
    <mergeCell ref="C21:C22"/>
    <mergeCell ref="D21:D22"/>
    <mergeCell ref="E21:E22"/>
    <mergeCell ref="F21:F22"/>
    <mergeCell ref="G21:G22"/>
    <mergeCell ref="H21:X21"/>
    <mergeCell ref="Y21:Y22"/>
    <mergeCell ref="Z21:Z22"/>
    <mergeCell ref="AA21:AA22"/>
    <mergeCell ref="AB21:AB22"/>
    <mergeCell ref="AC21:AC22"/>
    <mergeCell ref="A12:AD12"/>
    <mergeCell ref="A1:AD1"/>
    <mergeCell ref="A2:AD2"/>
    <mergeCell ref="A3:AD3"/>
    <mergeCell ref="A4:AD4"/>
    <mergeCell ref="A5:AD5"/>
    <mergeCell ref="A6:AD6"/>
    <mergeCell ref="A7:AD7"/>
    <mergeCell ref="A8:AD8"/>
    <mergeCell ref="A9:AD9"/>
    <mergeCell ref="A10:AD10"/>
    <mergeCell ref="A11:AD11"/>
  </mergeCells>
  <conditionalFormatting sqref="Y57:Y1048576 Y1:Y20 Z21:AB21 Z22 Y47:Y48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5C843-81A4-4DFC-8BBF-93557FC3DE2A}">
  <dimension ref="A1"/>
  <sheetViews>
    <sheetView topLeftCell="A4"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критериум 17-18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Арсен</cp:lastModifiedBy>
  <cp:lastPrinted>2023-04-29T11:17:31Z</cp:lastPrinted>
  <dcterms:created xsi:type="dcterms:W3CDTF">1996-10-08T23:32:33Z</dcterms:created>
  <dcterms:modified xsi:type="dcterms:W3CDTF">2023-10-04T12:45:13Z</dcterms:modified>
</cp:coreProperties>
</file>