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время'!$A$1:$K$50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2" i="2" l="1"/>
  <c r="J50" i="2"/>
  <c r="K41" i="2" l="1"/>
  <c r="K40" i="2"/>
  <c r="K39" i="2"/>
  <c r="I39" i="2"/>
  <c r="H50" i="2" l="1"/>
  <c r="E50" i="2"/>
  <c r="I42" i="2"/>
  <c r="I41" i="2"/>
  <c r="I40" i="2"/>
  <c r="K38" i="2"/>
  <c r="K37" i="2"/>
  <c r="K36" i="2"/>
  <c r="I38" i="2" l="1"/>
  <c r="I37" i="2" s="1"/>
</calcChain>
</file>

<file path=xl/sharedStrings.xml><?xml version="1.0" encoding="utf-8"?>
<sst xmlns="http://schemas.openxmlformats.org/spreadsheetml/2006/main" count="125" uniqueCount="100">
  <si>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</si>
  <si>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</si>
  <si>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</si>
  <si>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</si>
  <si>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</si>
  <si>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</si>
  <si>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</si>
  <si>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</si>
  <si>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</si>
  <si>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</si>
  <si>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</si>
  <si>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</si>
  <si>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</si>
  <si>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</si>
  <si>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</si>
  <si>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</si>
  <si>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</si>
  <si>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</si>
  <si>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</si>
  <si>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</si>
  <si>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</si>
  <si>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</si>
  <si>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</si>
  <si>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</si>
  <si>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</si>
  <si>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</si>
  <si>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</si>
  <si>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</si>
  <si>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</si>
  <si>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</si>
  <si>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</si>
  <si>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</si>
  <si>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</si>
  <si>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</si>
  <si>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</si>
  <si>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</si>
  <si>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</si>
  <si>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</si>
  <si>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</si>
  <si>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</si>
  <si>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</si>
  <si>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</si>
  <si>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</si>
  <si>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</si>
  <si>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</si>
  <si>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</si>
  <si>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</si>
  <si>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</si>
  <si>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</si>
  <si>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</si>
  <si>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</si>
  <si>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</si>
  <si>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СПб ГБПОУ "Олимпийские надежды"</t>
  </si>
  <si>
    <t>Температура: +18</t>
  </si>
  <si>
    <t>Министерство спорта Республики Мордовия</t>
  </si>
  <si>
    <t>ГБУ ДО РМ "СШОР по велоспорту"</t>
  </si>
  <si>
    <t>Бодырева Анастасия</t>
  </si>
  <si>
    <t>Тарасова Ксения</t>
  </si>
  <si>
    <t>Акишина Дарья</t>
  </si>
  <si>
    <t>Завязкина Карина</t>
  </si>
  <si>
    <t>Алексеева Татьяна</t>
  </si>
  <si>
    <t>Юниорки 17-18 лет</t>
  </si>
  <si>
    <t>ГБУ ДО РМ"СШОР по велоспорту"</t>
  </si>
  <si>
    <t>ГБУ СШОР Петродворцового р-на СПБ</t>
  </si>
  <si>
    <t>100 891 091 33</t>
  </si>
  <si>
    <t>100 900 508 41</t>
  </si>
  <si>
    <t>100 891 093 31</t>
  </si>
  <si>
    <t>101 011 574 42</t>
  </si>
  <si>
    <t>100 894 602 52</t>
  </si>
  <si>
    <t>Комарова Авелина</t>
  </si>
  <si>
    <t>Пензенская обл.</t>
  </si>
  <si>
    <t>УОР ПО-АНО Велоклуб "Локомотив-Пенза"</t>
  </si>
  <si>
    <t>100 900 640 76</t>
  </si>
  <si>
    <t>Республика Мордовия</t>
  </si>
  <si>
    <t>МЯГКОВА Е.А. (IК, г. Саранск)</t>
  </si>
  <si>
    <t>Чекунова Людмила</t>
  </si>
  <si>
    <t>Москва</t>
  </si>
  <si>
    <t>ГБУ ДО "московская академия велосипедного спорта"</t>
  </si>
  <si>
    <t>Дуквиц Ульяна</t>
  </si>
  <si>
    <t>19.004.206</t>
  </si>
  <si>
    <t>Салаева Дарья</t>
  </si>
  <si>
    <t>Филиппова Екатерина</t>
  </si>
  <si>
    <t>100 948 923 53</t>
  </si>
  <si>
    <t>101 129 481 94</t>
  </si>
  <si>
    <t>101 128 221 95</t>
  </si>
  <si>
    <t>ПЕРВЕНСТВО РОССИИ</t>
  </si>
  <si>
    <t>БОЧАНОВ В.А. (ВК, г. Омск)</t>
  </si>
  <si>
    <t>Симашкина Александра</t>
  </si>
  <si>
    <t>Савина Майя</t>
  </si>
  <si>
    <t>Иркутская обл.</t>
  </si>
  <si>
    <t>Иркутск СШОР "Олимпиец"</t>
  </si>
  <si>
    <t>100 751 303 22</t>
  </si>
  <si>
    <t>100 795 051 23</t>
  </si>
  <si>
    <t>100 767 770 96</t>
  </si>
  <si>
    <t>ВМХ - гонка - "Классик" (или "Классик-смешанная")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</si>
  <si>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</si>
  <si>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t>№ ВРВС: 0080011611Я</t>
  </si>
  <si>
    <t xml:space="preserve"> ДАТА ПРОВЕДЕНИЯ: 25 августа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</si>
  <si>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</si>
  <si>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>№ ЕКП 2023:29838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</si>
</sst>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50"/>
  <sheetViews>
    <sheetView tabSelected="1" view="pageBreakPreview" topLeftCell="A13" zoomScaleNormal="100" zoomScaleSheetLayoutView="100" zoomScalePageLayoutView="95" workbookViewId="0">
      <selection activeCell="A22" sqref="A22:I33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2.5" customHeight="1" x14ac:dyDescent="0.2">
      <c r="A2" s="96" t="s">
        <v>54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2.5" customHeight="1" x14ac:dyDescent="0.2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2.5" customHeight="1" x14ac:dyDescent="0.2">
      <c r="A4" s="96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1" customHeight="1" x14ac:dyDescent="0.2">
      <c r="A5" s="96" t="s">
        <v>55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3" customFormat="1" ht="28.5" x14ac:dyDescent="0.2">
      <c r="A6" s="92" t="s">
        <v>85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s="3" customFormat="1" ht="18" customHeight="1" x14ac:dyDescent="0.2">
      <c r="A7" s="93" t="s">
        <v>2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s="3" customFormat="1" ht="6" customHeight="1" thickBo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ht="18" customHeight="1" thickTop="1" x14ac:dyDescent="0.2">
      <c r="A9" s="95" t="s">
        <v>3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18" customHeight="1" x14ac:dyDescent="0.2">
      <c r="A10" s="97" t="s">
        <v>94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9.5" customHeight="1" x14ac:dyDescent="0.2">
      <c r="A11" s="86" t="s">
        <v>61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1" ht="7.5" customHeight="1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15.75" x14ac:dyDescent="0.2">
      <c r="A13" s="88" t="s">
        <v>45</v>
      </c>
      <c r="B13" s="88"/>
      <c r="C13" s="88"/>
      <c r="D13" s="88"/>
      <c r="E13" s="4"/>
      <c r="F13" s="4"/>
      <c r="H13" s="64" t="s">
        <v>95</v>
      </c>
      <c r="I13" s="4"/>
      <c r="J13" s="5"/>
      <c r="K13" s="6" t="s">
        <v>96</v>
      </c>
    </row>
    <row r="14" spans="1:11" ht="15.75" x14ac:dyDescent="0.2">
      <c r="A14" s="89" t="s">
        <v>97</v>
      </c>
      <c r="B14" s="89"/>
      <c r="C14" s="89"/>
      <c r="D14" s="89"/>
      <c r="E14" s="7"/>
      <c r="F14" s="7"/>
      <c r="H14" s="65" t="s">
        <v>98</v>
      </c>
      <c r="I14" s="7"/>
      <c r="J14" s="8"/>
      <c r="K14" s="68" t="s">
        <v>99</v>
      </c>
    </row>
    <row r="15" spans="1:11" ht="15" x14ac:dyDescent="0.2">
      <c r="A15" s="90" t="s">
        <v>4</v>
      </c>
      <c r="B15" s="90"/>
      <c r="C15" s="90"/>
      <c r="D15" s="90"/>
      <c r="E15" s="90"/>
      <c r="F15" s="90"/>
      <c r="G15" s="90"/>
      <c r="H15" s="90"/>
      <c r="I15" s="91" t="s">
        <v>5</v>
      </c>
      <c r="J15" s="91"/>
      <c r="K15" s="91"/>
    </row>
    <row r="16" spans="1:11" ht="15" x14ac:dyDescent="0.2">
      <c r="A16" s="9" t="s">
        <v>6</v>
      </c>
      <c r="B16" s="10"/>
      <c r="C16" s="10"/>
      <c r="D16" s="11"/>
      <c r="E16" s="12"/>
      <c r="F16" s="11"/>
      <c r="G16" s="13"/>
      <c r="H16" s="55"/>
      <c r="I16" s="80" t="s">
        <v>47</v>
      </c>
      <c r="J16" s="80"/>
      <c r="K16" s="80"/>
    </row>
    <row r="17" spans="1:11" ht="15" x14ac:dyDescent="0.2">
      <c r="A17" s="9" t="s">
        <v>7</v>
      </c>
      <c r="B17" s="10"/>
      <c r="C17" s="10"/>
      <c r="D17" s="13"/>
      <c r="E17" s="12"/>
      <c r="F17" s="11"/>
      <c r="G17" s="14"/>
      <c r="H17" s="66" t="s">
        <v>86</v>
      </c>
      <c r="I17" s="15" t="s">
        <v>8</v>
      </c>
      <c r="J17" s="16"/>
      <c r="K17" s="63">
        <v>8</v>
      </c>
    </row>
    <row r="18" spans="1:11" ht="15" x14ac:dyDescent="0.2">
      <c r="A18" s="17" t="s">
        <v>9</v>
      </c>
      <c r="B18" s="10"/>
      <c r="C18" s="10"/>
      <c r="D18" s="13"/>
      <c r="E18" s="12"/>
      <c r="F18" s="11"/>
      <c r="G18" s="14"/>
      <c r="H18" s="66" t="s">
        <v>74</v>
      </c>
      <c r="I18" s="15" t="s">
        <v>10</v>
      </c>
      <c r="J18" s="16"/>
      <c r="K18" s="63">
        <v>1</v>
      </c>
    </row>
    <row r="19" spans="1:11" ht="15.75" thickBot="1" x14ac:dyDescent="0.25">
      <c r="A19" s="9" t="s">
        <v>11</v>
      </c>
      <c r="B19" s="18"/>
      <c r="C19" s="18"/>
      <c r="D19" s="14"/>
      <c r="E19" s="14"/>
      <c r="F19" s="14"/>
      <c r="G19" s="19"/>
      <c r="H19" s="67" t="s">
        <v>46</v>
      </c>
      <c r="I19" s="20" t="s">
        <v>43</v>
      </c>
      <c r="J19" s="61">
        <v>450</v>
      </c>
      <c r="K19" s="62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12</v>
      </c>
      <c r="B21" s="26" t="s">
        <v>13</v>
      </c>
      <c r="C21" s="26" t="s">
        <v>14</v>
      </c>
      <c r="D21" s="26" t="s">
        <v>15</v>
      </c>
      <c r="E21" s="26" t="s">
        <v>16</v>
      </c>
      <c r="F21" s="26" t="s">
        <v>17</v>
      </c>
      <c r="G21" s="26" t="s">
        <v>18</v>
      </c>
      <c r="H21" s="26" t="s">
        <v>19</v>
      </c>
      <c r="I21" s="56" t="s">
        <v>20</v>
      </c>
      <c r="J21" s="27" t="s">
        <v>21</v>
      </c>
      <c r="K21" s="28" t="s">
        <v>22</v>
      </c>
    </row>
    <row r="22" spans="1:11" s="30" customFormat="1" ht="27" customHeight="1" x14ac:dyDescent="0.2">
      <c r="A22" s="70">
        <v>1</v>
      </c>
      <c r="B22" s="70">
        <v>372</v>
      </c>
      <c r="C22" s="70" t="s">
        <v>91</v>
      </c>
      <c r="D22" s="71" t="s">
        <v>87</v>
      </c>
      <c r="E22" s="73">
        <v>38413</v>
      </c>
      <c r="F22" s="70" t="s">
        <v>23</v>
      </c>
      <c r="G22" s="70" t="s">
        <v>76</v>
      </c>
      <c r="H22" s="72" t="s">
        <v>77</v>
      </c>
      <c r="I22" s="74"/>
      <c r="J22" s="59"/>
      <c r="K22" s="60"/>
    </row>
    <row r="23" spans="1:11" s="30" customFormat="1" ht="27" customHeight="1" x14ac:dyDescent="0.2">
      <c r="A23" s="70">
        <v>2</v>
      </c>
      <c r="B23" s="70">
        <v>385</v>
      </c>
      <c r="C23" s="70" t="s">
        <v>92</v>
      </c>
      <c r="D23" s="71" t="s">
        <v>88</v>
      </c>
      <c r="E23" s="73">
        <v>38593</v>
      </c>
      <c r="F23" s="70" t="s">
        <v>23</v>
      </c>
      <c r="G23" s="70" t="s">
        <v>89</v>
      </c>
      <c r="H23" s="72" t="s">
        <v>90</v>
      </c>
      <c r="I23" s="74"/>
      <c r="J23" s="59"/>
      <c r="K23" s="60"/>
    </row>
    <row r="24" spans="1:11" s="30" customFormat="1" ht="27" customHeight="1" x14ac:dyDescent="0.2">
      <c r="A24" s="70">
        <v>3</v>
      </c>
      <c r="B24" s="70">
        <v>366</v>
      </c>
      <c r="C24" s="70" t="s">
        <v>82</v>
      </c>
      <c r="D24" s="71" t="s">
        <v>75</v>
      </c>
      <c r="E24" s="73">
        <v>38858</v>
      </c>
      <c r="F24" s="70" t="s">
        <v>23</v>
      </c>
      <c r="G24" s="70" t="s">
        <v>76</v>
      </c>
      <c r="H24" s="72" t="s">
        <v>77</v>
      </c>
      <c r="I24" s="74"/>
      <c r="J24" s="59"/>
      <c r="K24" s="60"/>
    </row>
    <row r="25" spans="1:11" s="30" customFormat="1" ht="27" customHeight="1" x14ac:dyDescent="0.2">
      <c r="A25" s="70">
        <v>4</v>
      </c>
      <c r="B25" s="70">
        <v>86</v>
      </c>
      <c r="C25" s="70" t="s">
        <v>64</v>
      </c>
      <c r="D25" s="71" t="s">
        <v>56</v>
      </c>
      <c r="E25" s="73">
        <v>39063</v>
      </c>
      <c r="F25" s="70" t="s">
        <v>24</v>
      </c>
      <c r="G25" s="70" t="s">
        <v>73</v>
      </c>
      <c r="H25" s="70" t="s">
        <v>55</v>
      </c>
      <c r="I25" s="74"/>
      <c r="J25" s="59"/>
      <c r="K25" s="60"/>
    </row>
    <row r="26" spans="1:11" s="30" customFormat="1" ht="27" customHeight="1" x14ac:dyDescent="0.2">
      <c r="A26" s="70">
        <v>5</v>
      </c>
      <c r="B26" s="70">
        <v>375</v>
      </c>
      <c r="C26" s="70" t="s">
        <v>93</v>
      </c>
      <c r="D26" s="71" t="s">
        <v>81</v>
      </c>
      <c r="E26" s="73">
        <v>38637</v>
      </c>
      <c r="F26" s="70" t="s">
        <v>24</v>
      </c>
      <c r="G26" s="70" t="s">
        <v>76</v>
      </c>
      <c r="H26" s="72" t="s">
        <v>77</v>
      </c>
      <c r="I26" s="74"/>
      <c r="J26" s="59"/>
      <c r="K26" s="60"/>
    </row>
    <row r="27" spans="1:11" s="30" customFormat="1" ht="27" customHeight="1" x14ac:dyDescent="0.2">
      <c r="A27" s="70">
        <v>6</v>
      </c>
      <c r="B27" s="70">
        <v>42</v>
      </c>
      <c r="C27" s="70" t="s">
        <v>68</v>
      </c>
      <c r="D27" s="71" t="s">
        <v>60</v>
      </c>
      <c r="E27" s="73">
        <v>38505</v>
      </c>
      <c r="F27" s="70" t="s">
        <v>24</v>
      </c>
      <c r="G27" s="70" t="s">
        <v>51</v>
      </c>
      <c r="H27" s="70" t="s">
        <v>52</v>
      </c>
      <c r="I27" s="74"/>
      <c r="J27" s="59"/>
      <c r="K27" s="60"/>
    </row>
    <row r="28" spans="1:11" s="30" customFormat="1" ht="27" customHeight="1" x14ac:dyDescent="0.2">
      <c r="A28" s="70">
        <v>7</v>
      </c>
      <c r="B28" s="70">
        <v>868</v>
      </c>
      <c r="C28" s="70" t="s">
        <v>83</v>
      </c>
      <c r="D28" s="71" t="s">
        <v>78</v>
      </c>
      <c r="E28" s="73" t="s">
        <v>79</v>
      </c>
      <c r="F28" s="70" t="s">
        <v>34</v>
      </c>
      <c r="G28" s="70" t="s">
        <v>76</v>
      </c>
      <c r="H28" s="72" t="s">
        <v>77</v>
      </c>
      <c r="I28" s="74"/>
      <c r="J28" s="59"/>
      <c r="K28" s="60"/>
    </row>
    <row r="29" spans="1:11" s="30" customFormat="1" ht="27" customHeight="1" x14ac:dyDescent="0.2">
      <c r="A29" s="70">
        <v>8</v>
      </c>
      <c r="B29" s="70">
        <v>555</v>
      </c>
      <c r="C29" s="70" t="s">
        <v>72</v>
      </c>
      <c r="D29" s="71" t="s">
        <v>69</v>
      </c>
      <c r="E29" s="73">
        <v>39021</v>
      </c>
      <c r="F29" s="70" t="s">
        <v>24</v>
      </c>
      <c r="G29" s="70" t="s">
        <v>70</v>
      </c>
      <c r="H29" s="72" t="s">
        <v>71</v>
      </c>
      <c r="I29" s="74"/>
      <c r="J29" s="59"/>
      <c r="K29" s="60"/>
    </row>
    <row r="30" spans="1:11" s="30" customFormat="1" ht="27" customHeight="1" x14ac:dyDescent="0.2">
      <c r="A30" s="70">
        <v>9</v>
      </c>
      <c r="B30" s="70">
        <v>5</v>
      </c>
      <c r="C30" s="70" t="s">
        <v>67</v>
      </c>
      <c r="D30" s="71" t="s">
        <v>59</v>
      </c>
      <c r="E30" s="73">
        <v>38853</v>
      </c>
      <c r="F30" s="70" t="s">
        <v>24</v>
      </c>
      <c r="G30" s="70" t="s">
        <v>51</v>
      </c>
      <c r="H30" s="70" t="s">
        <v>63</v>
      </c>
      <c r="I30" s="74"/>
      <c r="J30" s="59"/>
      <c r="K30" s="60"/>
    </row>
    <row r="31" spans="1:11" s="30" customFormat="1" ht="27" customHeight="1" x14ac:dyDescent="0.2">
      <c r="A31" s="70">
        <v>10</v>
      </c>
      <c r="B31" s="70">
        <v>70</v>
      </c>
      <c r="C31" s="70" t="s">
        <v>65</v>
      </c>
      <c r="D31" s="71" t="s">
        <v>57</v>
      </c>
      <c r="E31" s="73">
        <v>38737</v>
      </c>
      <c r="F31" s="70" t="s">
        <v>24</v>
      </c>
      <c r="G31" s="70" t="s">
        <v>73</v>
      </c>
      <c r="H31" s="70" t="s">
        <v>62</v>
      </c>
      <c r="I31" s="74"/>
      <c r="J31" s="59"/>
      <c r="K31" s="60"/>
    </row>
    <row r="32" spans="1:11" s="30" customFormat="1" ht="27" customHeight="1" x14ac:dyDescent="0.2">
      <c r="A32" s="70">
        <v>11</v>
      </c>
      <c r="B32" s="70">
        <v>56</v>
      </c>
      <c r="C32" s="70" t="s">
        <v>66</v>
      </c>
      <c r="D32" s="71" t="s">
        <v>58</v>
      </c>
      <c r="E32" s="73">
        <v>38995</v>
      </c>
      <c r="F32" s="70" t="s">
        <v>24</v>
      </c>
      <c r="G32" s="70" t="s">
        <v>73</v>
      </c>
      <c r="H32" s="70" t="s">
        <v>55</v>
      </c>
      <c r="I32" s="74"/>
      <c r="J32" s="59"/>
      <c r="K32" s="60"/>
    </row>
    <row r="33" spans="1:11" s="30" customFormat="1" ht="27" customHeight="1" x14ac:dyDescent="0.2">
      <c r="A33" s="70">
        <v>12</v>
      </c>
      <c r="B33" s="70">
        <v>606</v>
      </c>
      <c r="C33" s="70" t="s">
        <v>84</v>
      </c>
      <c r="D33" s="71" t="s">
        <v>80</v>
      </c>
      <c r="E33" s="73">
        <v>38650</v>
      </c>
      <c r="F33" s="70" t="s">
        <v>24</v>
      </c>
      <c r="G33" s="70" t="s">
        <v>76</v>
      </c>
      <c r="H33" s="72" t="s">
        <v>77</v>
      </c>
      <c r="I33" s="74"/>
      <c r="J33" s="59"/>
      <c r="K33" s="60"/>
    </row>
    <row r="34" spans="1:11" ht="7.5" customHeight="1" thickBot="1" x14ac:dyDescent="0.25">
      <c r="A34" s="31"/>
      <c r="B34" s="32"/>
      <c r="C34" s="32"/>
      <c r="D34" s="33"/>
      <c r="E34" s="34"/>
      <c r="F34" s="35"/>
      <c r="G34" s="34"/>
      <c r="H34" s="34"/>
      <c r="I34" s="36"/>
      <c r="J34" s="36"/>
      <c r="K34" s="36"/>
    </row>
    <row r="35" spans="1:11" ht="13.5" thickTop="1" x14ac:dyDescent="0.2">
      <c r="A35" s="81" t="s">
        <v>25</v>
      </c>
      <c r="B35" s="81"/>
      <c r="C35" s="81"/>
      <c r="D35" s="81"/>
      <c r="E35" s="50"/>
      <c r="F35" s="50"/>
      <c r="G35" s="50"/>
      <c r="H35" s="82" t="s">
        <v>26</v>
      </c>
      <c r="I35" s="82"/>
      <c r="J35" s="82"/>
      <c r="K35" s="82"/>
    </row>
    <row r="36" spans="1:11" ht="15" x14ac:dyDescent="0.2">
      <c r="A36" s="37" t="s">
        <v>53</v>
      </c>
      <c r="B36" s="38"/>
      <c r="C36" s="51"/>
      <c r="D36" s="40"/>
      <c r="E36" s="52"/>
      <c r="F36" s="52"/>
      <c r="G36" s="39"/>
      <c r="H36" s="53" t="s">
        <v>27</v>
      </c>
      <c r="I36" s="69">
        <v>4</v>
      </c>
      <c r="J36" s="53" t="s">
        <v>28</v>
      </c>
      <c r="K36" s="57">
        <f>COUNTIF(F$21:F143,"ЗМС")</f>
        <v>0</v>
      </c>
    </row>
    <row r="37" spans="1:11" ht="15" x14ac:dyDescent="0.2">
      <c r="A37" s="37" t="s">
        <v>48</v>
      </c>
      <c r="B37" s="38"/>
      <c r="C37" s="54"/>
      <c r="D37" s="40"/>
      <c r="E37" s="2"/>
      <c r="F37" s="2"/>
      <c r="G37" s="41"/>
      <c r="H37" s="53" t="s">
        <v>29</v>
      </c>
      <c r="I37" s="58">
        <f>I38+I42</f>
        <v>12</v>
      </c>
      <c r="J37" s="53" t="s">
        <v>30</v>
      </c>
      <c r="K37" s="57">
        <f>COUNTIF(F$21:F143,"МСМК")</f>
        <v>0</v>
      </c>
    </row>
    <row r="38" spans="1:11" ht="15" x14ac:dyDescent="0.2">
      <c r="A38" s="37" t="s">
        <v>49</v>
      </c>
      <c r="B38" s="38"/>
      <c r="C38" s="55"/>
      <c r="D38" s="40"/>
      <c r="E38" s="2"/>
      <c r="F38" s="2"/>
      <c r="G38" s="41"/>
      <c r="H38" s="53" t="s">
        <v>31</v>
      </c>
      <c r="I38" s="58">
        <f>I39+I40+I41</f>
        <v>12</v>
      </c>
      <c r="J38" s="53" t="s">
        <v>23</v>
      </c>
      <c r="K38" s="57">
        <f>COUNTIF(F$21:F33,"МС")</f>
        <v>3</v>
      </c>
    </row>
    <row r="39" spans="1:11" ht="15" x14ac:dyDescent="0.2">
      <c r="A39" s="37" t="s">
        <v>50</v>
      </c>
      <c r="B39" s="38"/>
      <c r="C39" s="55"/>
      <c r="D39" s="40"/>
      <c r="E39" s="2"/>
      <c r="F39" s="2"/>
      <c r="G39" s="41"/>
      <c r="H39" s="53" t="s">
        <v>32</v>
      </c>
      <c r="I39" s="58">
        <f>COUNT(A10:A98)</f>
        <v>12</v>
      </c>
      <c r="J39" s="53" t="s">
        <v>24</v>
      </c>
      <c r="K39" s="57">
        <f>COUNTIF(F$20:F33,"КМС")</f>
        <v>8</v>
      </c>
    </row>
    <row r="40" spans="1:11" ht="15" x14ac:dyDescent="0.2">
      <c r="A40" s="42"/>
      <c r="B40" s="38"/>
      <c r="C40" s="55"/>
      <c r="D40" s="40"/>
      <c r="H40" s="53" t="s">
        <v>33</v>
      </c>
      <c r="I40" s="58">
        <f>COUNTIF(A10:A97,"НФ")</f>
        <v>0</v>
      </c>
      <c r="J40" s="53" t="s">
        <v>34</v>
      </c>
      <c r="K40" s="57">
        <f>COUNTIF(F$22:F144,"1 СР")</f>
        <v>1</v>
      </c>
    </row>
    <row r="41" spans="1:11" x14ac:dyDescent="0.2">
      <c r="A41" s="43"/>
      <c r="B41" s="14"/>
      <c r="C41" s="14"/>
      <c r="D41" s="40"/>
      <c r="H41" s="53" t="s">
        <v>35</v>
      </c>
      <c r="I41" s="58">
        <f>COUNTIF(A10:A97,"ДСКВ")</f>
        <v>0</v>
      </c>
      <c r="J41" s="53" t="s">
        <v>36</v>
      </c>
      <c r="K41" s="57">
        <f>COUNTIF(F$22:F145,"2 СР")</f>
        <v>0</v>
      </c>
    </row>
    <row r="42" spans="1:11" ht="15" x14ac:dyDescent="0.2">
      <c r="A42" s="44"/>
      <c r="B42" s="38"/>
      <c r="C42" s="18"/>
      <c r="D42" s="40"/>
      <c r="E42" s="2"/>
      <c r="F42" s="2"/>
      <c r="G42" s="41"/>
      <c r="H42" s="53" t="s">
        <v>37</v>
      </c>
      <c r="I42" s="58">
        <f>COUNTIF(A10:A97,"НС")</f>
        <v>0</v>
      </c>
      <c r="J42" s="53" t="s">
        <v>38</v>
      </c>
      <c r="K42" s="57">
        <f>COUNTIF(F$22:F146,"3 СР")</f>
        <v>0</v>
      </c>
    </row>
    <row r="43" spans="1:11" ht="5.25" customHeight="1" x14ac:dyDescent="0.2">
      <c r="A43" s="44"/>
      <c r="B43" s="38"/>
      <c r="C43" s="38"/>
      <c r="D43" s="38"/>
      <c r="E43" s="38"/>
      <c r="F43" s="38"/>
      <c r="G43" s="14"/>
      <c r="H43" s="14"/>
      <c r="I43" s="45"/>
      <c r="J43" s="46"/>
      <c r="K43" s="47"/>
    </row>
    <row r="44" spans="1:11" x14ac:dyDescent="0.2">
      <c r="A44" s="83" t="s">
        <v>39</v>
      </c>
      <c r="B44" s="83"/>
      <c r="C44" s="83"/>
      <c r="D44" s="83"/>
      <c r="E44" s="84" t="s">
        <v>40</v>
      </c>
      <c r="F44" s="84"/>
      <c r="G44" s="84"/>
      <c r="H44" s="84" t="s">
        <v>41</v>
      </c>
      <c r="I44" s="84"/>
      <c r="J44" s="85" t="s">
        <v>42</v>
      </c>
      <c r="K44" s="85"/>
    </row>
    <row r="45" spans="1:11" x14ac:dyDescent="0.2">
      <c r="A45" s="75"/>
      <c r="B45" s="75"/>
      <c r="C45" s="75"/>
      <c r="D45" s="75"/>
      <c r="E45" s="75"/>
      <c r="F45" s="76"/>
      <c r="G45" s="76"/>
      <c r="H45" s="76"/>
      <c r="I45" s="76"/>
      <c r="J45" s="76"/>
      <c r="K45" s="76"/>
    </row>
    <row r="46" spans="1:11" x14ac:dyDescent="0.2">
      <c r="A46" s="48"/>
      <c r="D46" s="2"/>
      <c r="E46" s="2"/>
      <c r="F46" s="2"/>
      <c r="G46" s="2"/>
      <c r="H46" s="2"/>
      <c r="I46" s="2"/>
      <c r="J46" s="2"/>
      <c r="K46" s="49"/>
    </row>
    <row r="47" spans="1:11" x14ac:dyDescent="0.2">
      <c r="A47" s="48"/>
      <c r="D47" s="2"/>
      <c r="E47" s="2"/>
      <c r="F47" s="2"/>
      <c r="G47" s="2"/>
      <c r="H47" s="2"/>
      <c r="I47" s="2"/>
      <c r="J47" s="2"/>
      <c r="K47" s="49"/>
    </row>
    <row r="48" spans="1:11" x14ac:dyDescent="0.2">
      <c r="A48" s="48"/>
      <c r="D48" s="2"/>
      <c r="E48" s="2"/>
      <c r="F48" s="2"/>
      <c r="G48" s="2"/>
      <c r="H48" s="2"/>
      <c r="I48" s="2"/>
      <c r="J48" s="2"/>
      <c r="K48" s="49"/>
    </row>
    <row r="49" spans="1:11" x14ac:dyDescent="0.2">
      <c r="A49" s="48"/>
      <c r="D49" s="2"/>
      <c r="E49" s="2"/>
      <c r="F49" s="2"/>
      <c r="G49" s="2"/>
      <c r="H49" s="2"/>
      <c r="I49" s="2"/>
      <c r="J49" s="2"/>
      <c r="K49" s="49"/>
    </row>
    <row r="50" spans="1:11" ht="13.5" thickBot="1" x14ac:dyDescent="0.25">
      <c r="A50" s="77"/>
      <c r="B50" s="77"/>
      <c r="C50" s="77"/>
      <c r="D50" s="77"/>
      <c r="E50" s="78" t="str">
        <f>H17</f>
        <v>БОЧАНОВ В.А. (ВК, г. Омск)</v>
      </c>
      <c r="F50" s="78"/>
      <c r="G50" s="78"/>
      <c r="H50" s="78" t="str">
        <f>H18</f>
        <v>МЯГКОВА Е.А. (IК, г. Саранск)</v>
      </c>
      <c r="I50" s="78"/>
      <c r="J50" s="79" t="str">
        <f>H19</f>
        <v>КОЧЕТКОВ Д.А. (ВК, г. Саранск)</v>
      </c>
      <c r="K50" s="79"/>
    </row>
  </sheetData>
  <autoFilter ref="A21:H21">
    <sortState ref="A22:H29">
      <sortCondition ref="A21"/>
    </sortState>
  </autoFilter>
  <sortState ref="A22:I33">
    <sortCondition ref="A22:A33"/>
  </sortState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5:D35"/>
    <mergeCell ref="H35:K35"/>
    <mergeCell ref="A44:D44"/>
    <mergeCell ref="E44:G44"/>
    <mergeCell ref="H44:I44"/>
    <mergeCell ref="J44:K44"/>
    <mergeCell ref="A45:E45"/>
    <mergeCell ref="F45:K45"/>
    <mergeCell ref="A50:D50"/>
    <mergeCell ref="E50:G50"/>
    <mergeCell ref="H50:I50"/>
    <mergeCell ref="J50:K50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2023-09-12T16:31:19Z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