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итог'!$A$1:$Q$60</definedName>
  </definedNames>
  <calcPr calcId="152511" refMode="R1C1"/>
</workbook>
</file>

<file path=xl/calcChain.xml><?xml version="1.0" encoding="utf-8"?>
<calcChain xmlns="http://schemas.openxmlformats.org/spreadsheetml/2006/main">
  <c r="M24" i="89" l="1"/>
  <c r="M25" i="89"/>
  <c r="M26" i="89"/>
  <c r="M27" i="89"/>
  <c r="M28" i="89"/>
  <c r="M29" i="89"/>
  <c r="M30" i="89"/>
  <c r="M31" i="89"/>
  <c r="M32" i="89"/>
  <c r="M33" i="89"/>
  <c r="M34" i="89"/>
  <c r="M35" i="89"/>
  <c r="M36" i="89"/>
  <c r="M37" i="89"/>
  <c r="M38" i="89"/>
  <c r="M39" i="89"/>
  <c r="M40" i="89"/>
  <c r="M23" i="89"/>
  <c r="N24" i="89" s="1"/>
  <c r="Q45" i="89" l="1"/>
  <c r="H52" i="89"/>
  <c r="H51" i="89"/>
  <c r="H50" i="89"/>
  <c r="H49" i="89"/>
  <c r="H48" i="89"/>
  <c r="O24" i="89"/>
  <c r="O25" i="89"/>
  <c r="O26" i="89"/>
  <c r="O27" i="89"/>
  <c r="O28" i="89"/>
  <c r="O29" i="89"/>
  <c r="O30" i="89"/>
  <c r="O31" i="89"/>
  <c r="O32" i="89"/>
  <c r="O33" i="89"/>
  <c r="O34" i="89"/>
  <c r="O35" i="89"/>
  <c r="O36" i="89"/>
  <c r="O37" i="89"/>
  <c r="O38" i="89"/>
  <c r="O39" i="89"/>
  <c r="O23" i="89"/>
  <c r="N27" i="89" l="1"/>
  <c r="N28" i="89"/>
  <c r="N29" i="89"/>
  <c r="N30" i="89"/>
  <c r="N31" i="89"/>
  <c r="N32" i="89"/>
  <c r="N33" i="89"/>
  <c r="N34" i="89"/>
  <c r="N35" i="89"/>
  <c r="N36" i="89"/>
  <c r="N37" i="89"/>
  <c r="N38" i="89"/>
  <c r="N39" i="89"/>
  <c r="N25" i="89"/>
  <c r="N26" i="89"/>
  <c r="N60" i="89"/>
  <c r="J60" i="89"/>
  <c r="E60" i="89"/>
  <c r="Q51" i="89"/>
  <c r="Q50" i="89"/>
  <c r="Q49" i="89"/>
  <c r="Q48" i="89"/>
  <c r="Q47" i="89"/>
  <c r="H47" i="89"/>
  <c r="H46" i="89" s="1"/>
  <c r="Q46" i="89"/>
</calcChain>
</file>

<file path=xl/sharedStrings.xml><?xml version="1.0" encoding="utf-8"?>
<sst xmlns="http://schemas.openxmlformats.org/spreadsheetml/2006/main" count="158" uniqueCount="113">
  <si>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</si>
  <si>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</si>
  <si>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</si>
  <si>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</si>
  <si>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</si>
  <si>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</si>
  <si>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</si>
  <si>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</si>
  <si>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</si>
  <si>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</si>
  <si>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</si>
  <si>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</si>
  <si>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</si>
  <si>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</si>
  <si>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</si>
  <si>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</si>
  <si>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</si>
  <si>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</si>
  <si>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</si>
  <si>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</si>
  <si>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</si>
  <si>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</si>
  <si>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</si>
  <si>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</si>
  <si>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Санкт-Петербург</t>
  </si>
  <si>
    <t>1 этап</t>
  </si>
  <si>
    <t>2 этап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</si>
  <si>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</si>
  <si>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</si>
  <si>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</si>
  <si>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</si>
  <si>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</si>
  <si>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4 этап</t>
  </si>
  <si>
    <t>5 этап</t>
  </si>
  <si>
    <t>Комитет по спорту Псковской области</t>
  </si>
  <si>
    <t>ДАТА РОЖД.</t>
  </si>
  <si>
    <t>КМС</t>
  </si>
  <si>
    <r>
      <t>МЕСТО ПРОВЕДЕНИЯ:</t>
    </r>
    <r>
      <rPr>
        <sz val="11"/>
        <rFont val="Times New Roman"/>
        <family val="1"/>
        <charset val="204"/>
      </rPr>
      <t xml:space="preserve"> пгт. Пушкинские Горы</t>
    </r>
  </si>
  <si>
    <t>ОБЩАЯ ПРОТЯЖЕННОСТЬ / ЭТАПОВ:</t>
  </si>
  <si>
    <t>1 СР</t>
  </si>
  <si>
    <t>2 СР</t>
  </si>
  <si>
    <t>Федеральный центр подготовки спортивного резерва</t>
  </si>
  <si>
    <r>
      <t>ДАТА ПРОВЕДЕНИЯ:</t>
    </r>
    <r>
      <rPr>
        <sz val="11"/>
        <rFont val="Times New Roman"/>
        <family val="1"/>
        <charset val="204"/>
      </rPr>
      <t xml:space="preserve"> 16-21 мая 2022 г.</t>
    </r>
  </si>
  <si>
    <t>БАБАЕВ С.А.(ВК, г. Великие Луки)</t>
  </si>
  <si>
    <t xml:space="preserve"> МАКСИМАЛЬНЫЙ ПЕРЕПАД (HD): </t>
  </si>
  <si>
    <t xml:space="preserve"> СУММА ПЕРЕПАДОВ (ТС): </t>
  </si>
  <si>
    <t>№ ВРВС: 0080671811Я</t>
  </si>
  <si>
    <t>Ленинградская область</t>
  </si>
  <si>
    <t>Республика Адыгея</t>
  </si>
  <si>
    <t>Забайкальский Край</t>
  </si>
  <si>
    <t>Хабаровский край</t>
  </si>
  <si>
    <t>Воронежская область</t>
  </si>
  <si>
    <t>НФ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</si>
  <si>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</si>
  <si>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</si>
  <si>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</si>
  <si>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</si>
  <si>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</si>
  <si>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</si>
  <si>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</si>
  <si>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</si>
  <si>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</si>
  <si>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</si>
  <si>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</si>
  <si>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</si>
  <si>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/>
  </si>
  <si>
    <t>СУДЬЯ НА ФИНИШЕ</t>
  </si>
  <si>
    <t>КАРПЕНКОВ Ю.П. (ВК, г. Великие Луки)</t>
  </si>
  <si>
    <t>ИВАНОВА М.А. (ВК, г. Великие Луки)</t>
  </si>
  <si>
    <t>Юниорки 17-18 лет</t>
  </si>
  <si>
    <t>№ ЕКП 2022: 5053</t>
  </si>
  <si>
    <t>Козак Вероника</t>
  </si>
  <si>
    <t>08.12.2004</t>
  </si>
  <si>
    <t>Крапивина Дарья</t>
  </si>
  <si>
    <t>27.10.2005</t>
  </si>
  <si>
    <t>Бек Анастасия</t>
  </si>
  <si>
    <t>04.08.2005</t>
  </si>
  <si>
    <t>Сагдиева Асия</t>
  </si>
  <si>
    <t>04.02.2005</t>
  </si>
  <si>
    <t>Тисленко Дарья</t>
  </si>
  <si>
    <t>26.08.2004</t>
  </si>
  <si>
    <t>Самарская область</t>
  </si>
  <si>
    <t>Тисленко Елизавета</t>
  </si>
  <si>
    <t>Назарова Анна</t>
  </si>
  <si>
    <t>01.02.2005</t>
  </si>
  <si>
    <t>Пахомова Анастасия</t>
  </si>
  <si>
    <t>05.02.2005</t>
  </si>
  <si>
    <t>Бавыкина Елизавета</t>
  </si>
  <si>
    <t>26.10.2004</t>
  </si>
  <si>
    <t>Данилова Александра</t>
  </si>
  <si>
    <t>22.12.2005</t>
  </si>
  <si>
    <t>Сычева Марина</t>
  </si>
  <si>
    <t>29.07.2005</t>
  </si>
  <si>
    <t>Свердловская область</t>
  </si>
  <si>
    <t>Малькова Татьяна</t>
  </si>
  <si>
    <t>26.12.2005</t>
  </si>
  <si>
    <t>Лебедева Дарья</t>
  </si>
  <si>
    <t>31.08.2005</t>
  </si>
  <si>
    <t>Кирдина Виктория</t>
  </si>
  <si>
    <t>20.10.2005</t>
  </si>
  <si>
    <t>Симакова Алена</t>
  </si>
  <si>
    <t>05.11.2004</t>
  </si>
  <si>
    <t>Винник Ангелина</t>
  </si>
  <si>
    <t>30.03.2005</t>
  </si>
  <si>
    <t>Ружникова Анастасия</t>
  </si>
  <si>
    <t>22.02.2005</t>
  </si>
  <si>
    <t>Иркутская область</t>
  </si>
  <si>
    <t>Стрижова Ксения</t>
  </si>
  <si>
    <t>22.06.2005</t>
  </si>
  <si>
    <t>Кравченко Виктория</t>
  </si>
  <si>
    <t>24.04.2005</t>
  </si>
  <si>
    <t>Самсонова Анастасия</t>
  </si>
  <si>
    <t>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</si>
</sst>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dd/mm/yyyy"/>
    <numFmt numFmtId="167" formatCode="hh:mm:ss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/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8" xfId="0" applyFont="1" applyBorder="1" applyAlignment="1">
      <alignment horizontal="justify"/>
    </xf>
    <xf numFmtId="0" fontId="17" fillId="0" borderId="8" xfId="8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21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/>
    </xf>
    <xf numFmtId="49" fontId="16" fillId="3" borderId="1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7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47" fontId="18" fillId="0" borderId="1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4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center" wrapText="1"/>
    </xf>
    <xf numFmtId="0" fontId="24" fillId="0" borderId="12" xfId="2" applyFont="1" applyBorder="1" applyAlignment="1">
      <alignment horizontal="left" vertical="center"/>
    </xf>
    <xf numFmtId="0" fontId="24" fillId="0" borderId="2" xfId="2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right" vertical="center"/>
    </xf>
    <xf numFmtId="49" fontId="24" fillId="0" borderId="4" xfId="2" applyNumberFormat="1" applyFont="1" applyBorder="1" applyAlignment="1">
      <alignment vertical="center"/>
    </xf>
    <xf numFmtId="1" fontId="24" fillId="0" borderId="5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vertical="center"/>
    </xf>
    <xf numFmtId="1" fontId="24" fillId="0" borderId="2" xfId="2" applyNumberFormat="1" applyFont="1" applyBorder="1" applyAlignment="1">
      <alignment horizontal="center" vertical="center"/>
    </xf>
    <xf numFmtId="1" fontId="24" fillId="0" borderId="0" xfId="2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24" fillId="0" borderId="10" xfId="2" applyFont="1" applyBorder="1" applyAlignment="1">
      <alignment horizontal="left" vertical="center"/>
    </xf>
    <xf numFmtId="0" fontId="24" fillId="0" borderId="0" xfId="2" applyFont="1" applyAlignment="1">
      <alignment horizontal="center" vertical="center"/>
    </xf>
    <xf numFmtId="9" fontId="24" fillId="0" borderId="0" xfId="2" applyNumberFormat="1" applyFont="1" applyAlignment="1">
      <alignment horizontal="right" vertical="center"/>
    </xf>
    <xf numFmtId="0" fontId="18" fillId="0" borderId="6" xfId="0" applyNumberFormat="1" applyFont="1" applyBorder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vertical="center"/>
    </xf>
    <xf numFmtId="1" fontId="24" fillId="0" borderId="0" xfId="2" applyNumberFormat="1" applyFont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49" fontId="24" fillId="0" borderId="17" xfId="2" applyNumberFormat="1" applyFont="1" applyBorder="1" applyAlignment="1">
      <alignment vertical="center"/>
    </xf>
    <xf numFmtId="0" fontId="24" fillId="0" borderId="16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49" fontId="24" fillId="0" borderId="5" xfId="2" applyNumberFormat="1" applyFont="1" applyBorder="1" applyAlignment="1">
      <alignment horizontal="left" vertical="center"/>
    </xf>
    <xf numFmtId="1" fontId="18" fillId="0" borderId="5" xfId="2" applyNumberFormat="1" applyFont="1" applyBorder="1" applyAlignment="1">
      <alignment horizontal="center" vertical="center"/>
    </xf>
    <xf numFmtId="46" fontId="21" fillId="0" borderId="5" xfId="2" applyNumberFormat="1" applyFont="1" applyBorder="1" applyAlignment="1">
      <alignment vertical="center"/>
    </xf>
    <xf numFmtId="21" fontId="24" fillId="0" borderId="5" xfId="2" applyNumberFormat="1" applyFont="1" applyBorder="1" applyAlignment="1">
      <alignment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46" fontId="21" fillId="0" borderId="0" xfId="2" applyNumberFormat="1" applyFont="1" applyAlignment="1">
      <alignment horizontal="center" vertical="center"/>
    </xf>
    <xf numFmtId="21" fontId="18" fillId="0" borderId="0" xfId="2" applyNumberFormat="1" applyFont="1" applyAlignment="1">
      <alignment horizontal="center" vertical="center"/>
    </xf>
    <xf numFmtId="0" fontId="23" fillId="2" borderId="20" xfId="2" applyFont="1" applyFill="1" applyBorder="1" applyAlignment="1">
      <alignment vertical="center"/>
    </xf>
    <xf numFmtId="0" fontId="19" fillId="0" borderId="18" xfId="2" applyFont="1" applyBorder="1" applyAlignment="1">
      <alignment vertical="center"/>
    </xf>
    <xf numFmtId="0" fontId="19" fillId="0" borderId="19" xfId="2" applyFont="1" applyBorder="1" applyAlignment="1">
      <alignment vertical="center"/>
    </xf>
    <xf numFmtId="167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23" fillId="2" borderId="22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569991</xdr:colOff>
      <xdr:row>0</xdr:row>
      <xdr:rowOff>105835</xdr:rowOff>
    </xdr:from>
    <xdr:to>
      <xdr:col>3</xdr:col>
      <xdr:colOff>676011</xdr:colOff>
      <xdr:row>4</xdr:row>
      <xdr:rowOff>68409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441" y="105835"/>
          <a:ext cx="1078893" cy="863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20045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twoCellAnchor editAs="oneCell">
    <xdr:from>
      <xdr:col>15</xdr:col>
      <xdr:colOff>773908</xdr:colOff>
      <xdr:row>0</xdr:row>
      <xdr:rowOff>59531</xdr:rowOff>
    </xdr:from>
    <xdr:to>
      <xdr:col>16</xdr:col>
      <xdr:colOff>738792</xdr:colOff>
      <xdr:row>5</xdr:row>
      <xdr:rowOff>23812</xdr:rowOff>
    </xdr:to>
    <xdr:pic>
      <xdr:nvPicPr>
        <xdr:cNvPr id="8" name="Рисунок 7" descr="Герб Псковской области.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939" y="59531"/>
          <a:ext cx="84594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61"/>
  <sheetViews>
    <sheetView tabSelected="1" view="pageBreakPreview" zoomScale="80" zoomScaleNormal="100" zoomScaleSheetLayoutView="80" workbookViewId="0">
      <selection activeCell="A7" sqref="A7:Q7"/>
    </sheetView>
  </sheetViews>
  <sheetFormatPr defaultRowHeight="12.75" x14ac:dyDescent="0.2"/>
  <cols>
    <col min="1" max="1" width="7" style="4" customWidth="1"/>
    <col min="2" max="2" width="7" style="40" customWidth="1"/>
    <col min="3" max="3" width="14.7109375" style="40" customWidth="1"/>
    <col min="4" max="4" width="22.5703125" style="1" customWidth="1"/>
    <col min="5" max="5" width="13.85546875" style="1" customWidth="1"/>
    <col min="6" max="6" width="11.42578125" style="1" customWidth="1"/>
    <col min="7" max="7" width="21.85546875" style="1" customWidth="1"/>
    <col min="8" max="12" width="11.7109375" style="1" customWidth="1"/>
    <col min="13" max="13" width="12.85546875" style="1" customWidth="1"/>
    <col min="14" max="14" width="11.85546875" style="1" customWidth="1"/>
    <col min="15" max="15" width="10" style="1" customWidth="1"/>
    <col min="16" max="17" width="13.28515625" style="1" customWidth="1"/>
    <col min="18" max="16384" width="9.140625" style="1"/>
  </cols>
  <sheetData>
    <row r="1" spans="1:17" ht="15.7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5.75" customHeight="1" x14ac:dyDescent="0.2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0.25" x14ac:dyDescent="0.2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20.25" x14ac:dyDescent="0.2">
      <c r="A4" s="115" t="s">
        <v>41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7.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" customFormat="1" ht="27" x14ac:dyDescent="0.2">
      <c r="A6" s="116" t="s">
        <v>112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s="5" customFormat="1" ht="18" customHeight="1" x14ac:dyDescent="0.2">
      <c r="A7" s="114" t="s">
        <v>17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5" customFormat="1" ht="4.5" customHeight="1" thickBot="1" x14ac:dyDescent="0.25">
      <c r="A8" s="4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8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ht="18" customHeight="1" x14ac:dyDescent="0.2">
      <c r="A10" s="127" t="s">
        <v>29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7" ht="19.5" customHeight="1" x14ac:dyDescent="0.2">
      <c r="A11" s="127" t="s">
        <v>69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ht="5.25" customHeight="1" x14ac:dyDescent="0.2">
      <c r="A12" s="4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ht="15.75" x14ac:dyDescent="0.2">
      <c r="A13" s="46" t="s">
        <v>37</v>
      </c>
      <c r="B13" s="9"/>
      <c r="C13" s="9"/>
      <c r="D13" s="10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3"/>
      <c r="Q13" s="2" t="s">
        <v>46</v>
      </c>
    </row>
    <row r="14" spans="1:17" ht="15.75" x14ac:dyDescent="0.2">
      <c r="A14" s="47" t="s">
        <v>42</v>
      </c>
      <c r="B14" s="14"/>
      <c r="C14" s="14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7"/>
      <c r="Q14" s="18" t="s">
        <v>70</v>
      </c>
    </row>
    <row r="15" spans="1:17" ht="14.25" x14ac:dyDescent="0.2">
      <c r="A15" s="120" t="s">
        <v>10</v>
      </c>
      <c r="B15" s="121"/>
      <c r="C15" s="121"/>
      <c r="D15" s="121"/>
      <c r="E15" s="121"/>
      <c r="F15" s="121"/>
      <c r="G15" s="122"/>
      <c r="H15" s="19" t="s">
        <v>1</v>
      </c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5" x14ac:dyDescent="0.2">
      <c r="A16" s="48" t="s">
        <v>18</v>
      </c>
      <c r="B16" s="22"/>
      <c r="C16" s="22"/>
      <c r="D16" s="23"/>
      <c r="E16" s="24"/>
      <c r="F16" s="23"/>
      <c r="G16" s="25"/>
      <c r="H16" s="26"/>
      <c r="I16" s="27"/>
      <c r="J16" s="27"/>
      <c r="K16" s="27"/>
      <c r="L16" s="27"/>
      <c r="M16" s="27"/>
      <c r="N16" s="28"/>
      <c r="O16" s="28"/>
      <c r="P16" s="28"/>
      <c r="Q16" s="51"/>
    </row>
    <row r="17" spans="1:18" ht="15" x14ac:dyDescent="0.2">
      <c r="A17" s="48" t="s">
        <v>19</v>
      </c>
      <c r="B17" s="22"/>
      <c r="C17" s="22"/>
      <c r="D17" s="29"/>
      <c r="E17" s="24"/>
      <c r="F17" s="23"/>
      <c r="G17" s="25" t="s">
        <v>67</v>
      </c>
      <c r="H17" s="26" t="s">
        <v>44</v>
      </c>
      <c r="I17" s="27"/>
      <c r="J17" s="27"/>
      <c r="K17" s="27"/>
      <c r="L17" s="27"/>
      <c r="M17" s="27"/>
      <c r="N17" s="28"/>
      <c r="O17" s="28"/>
      <c r="P17" s="28"/>
      <c r="Q17" s="51"/>
    </row>
    <row r="18" spans="1:18" ht="15" x14ac:dyDescent="0.2">
      <c r="A18" s="48" t="s">
        <v>20</v>
      </c>
      <c r="B18" s="22"/>
      <c r="C18" s="22"/>
      <c r="D18" s="29"/>
      <c r="E18" s="24"/>
      <c r="F18" s="23"/>
      <c r="G18" s="25" t="s">
        <v>68</v>
      </c>
      <c r="H18" s="26" t="s">
        <v>45</v>
      </c>
      <c r="I18" s="27"/>
      <c r="J18" s="27"/>
      <c r="K18" s="27"/>
      <c r="L18" s="27"/>
      <c r="M18" s="27"/>
      <c r="N18" s="28"/>
      <c r="O18" s="28"/>
      <c r="P18" s="28"/>
      <c r="Q18" s="51"/>
    </row>
    <row r="19" spans="1:18" ht="15.75" thickBot="1" x14ac:dyDescent="0.25">
      <c r="A19" s="48" t="s">
        <v>16</v>
      </c>
      <c r="B19" s="30"/>
      <c r="C19" s="30"/>
      <c r="D19" s="31"/>
      <c r="E19" s="31"/>
      <c r="F19" s="31"/>
      <c r="G19" s="32" t="s">
        <v>43</v>
      </c>
      <c r="H19" s="26" t="s">
        <v>38</v>
      </c>
      <c r="I19" s="27"/>
      <c r="J19" s="27"/>
      <c r="K19" s="27"/>
      <c r="L19" s="53">
        <v>240</v>
      </c>
      <c r="M19" s="27"/>
      <c r="N19" s="28"/>
      <c r="O19" s="28"/>
      <c r="P19" s="28"/>
      <c r="Q19" s="54">
        <v>5</v>
      </c>
    </row>
    <row r="20" spans="1:18" ht="7.5" customHeight="1" thickTop="1" thickBot="1" x14ac:dyDescent="0.25">
      <c r="A20" s="49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8" s="3" customFormat="1" ht="21" customHeight="1" thickTop="1" x14ac:dyDescent="0.2">
      <c r="A21" s="123" t="s">
        <v>7</v>
      </c>
      <c r="B21" s="112" t="s">
        <v>13</v>
      </c>
      <c r="C21" s="112" t="s">
        <v>21</v>
      </c>
      <c r="D21" s="112" t="s">
        <v>2</v>
      </c>
      <c r="E21" s="112" t="s">
        <v>35</v>
      </c>
      <c r="F21" s="112" t="s">
        <v>9</v>
      </c>
      <c r="G21" s="112" t="s">
        <v>14</v>
      </c>
      <c r="H21" s="112" t="s">
        <v>30</v>
      </c>
      <c r="I21" s="112"/>
      <c r="J21" s="112"/>
      <c r="K21" s="112"/>
      <c r="L21" s="112"/>
      <c r="M21" s="112" t="s">
        <v>8</v>
      </c>
      <c r="N21" s="112" t="s">
        <v>28</v>
      </c>
      <c r="O21" s="112" t="s">
        <v>23</v>
      </c>
      <c r="P21" s="130" t="s">
        <v>27</v>
      </c>
      <c r="Q21" s="125" t="s">
        <v>15</v>
      </c>
    </row>
    <row r="22" spans="1:18" s="3" customFormat="1" ht="13.5" customHeight="1" x14ac:dyDescent="0.2">
      <c r="A22" s="124"/>
      <c r="B22" s="113"/>
      <c r="C22" s="113"/>
      <c r="D22" s="113"/>
      <c r="E22" s="113"/>
      <c r="F22" s="113"/>
      <c r="G22" s="113"/>
      <c r="H22" s="71" t="s">
        <v>25</v>
      </c>
      <c r="I22" s="71" t="s">
        <v>26</v>
      </c>
      <c r="J22" s="71" t="s">
        <v>31</v>
      </c>
      <c r="K22" s="71" t="s">
        <v>32</v>
      </c>
      <c r="L22" s="71" t="s">
        <v>33</v>
      </c>
      <c r="M22" s="113"/>
      <c r="N22" s="113"/>
      <c r="O22" s="113"/>
      <c r="P22" s="131"/>
      <c r="Q22" s="126"/>
    </row>
    <row r="23" spans="1:18" s="33" customFormat="1" ht="26.25" customHeight="1" x14ac:dyDescent="0.2">
      <c r="A23" s="55">
        <v>1</v>
      </c>
      <c r="B23" s="56">
        <v>114</v>
      </c>
      <c r="C23" s="56">
        <v>10079979312</v>
      </c>
      <c r="D23" s="57" t="s">
        <v>71</v>
      </c>
      <c r="E23" s="58" t="s">
        <v>72</v>
      </c>
      <c r="F23" s="59" t="s">
        <v>36</v>
      </c>
      <c r="G23" s="56" t="s">
        <v>24</v>
      </c>
      <c r="H23" s="111">
        <v>6.5115740740740738E-2</v>
      </c>
      <c r="I23" s="111">
        <v>1.2939814814814814E-2</v>
      </c>
      <c r="J23" s="111">
        <v>7.9976851851851841E-2</v>
      </c>
      <c r="K23" s="111">
        <v>6.4988425925925922E-2</v>
      </c>
      <c r="L23" s="111">
        <v>6.7314814814814813E-2</v>
      </c>
      <c r="M23" s="110">
        <f>SUM(H23:L23)</f>
        <v>0.29033564814814811</v>
      </c>
      <c r="N23" s="110"/>
      <c r="O23" s="61">
        <f>IFERROR($L$19*3600/(HOUR(M23)*3600+MINUTE(M23)*60+SECOND(M23)),"")</f>
        <v>34.442894159856486</v>
      </c>
      <c r="P23" s="62" t="s">
        <v>59</v>
      </c>
      <c r="Q23" s="63"/>
    </row>
    <row r="24" spans="1:18" s="33" customFormat="1" ht="26.25" customHeight="1" x14ac:dyDescent="0.2">
      <c r="A24" s="55">
        <v>2</v>
      </c>
      <c r="B24" s="56">
        <v>109</v>
      </c>
      <c r="C24" s="56">
        <v>10083214765</v>
      </c>
      <c r="D24" s="57" t="s">
        <v>73</v>
      </c>
      <c r="E24" s="58" t="s">
        <v>74</v>
      </c>
      <c r="F24" s="59" t="s">
        <v>36</v>
      </c>
      <c r="G24" s="72" t="s">
        <v>24</v>
      </c>
      <c r="H24" s="111">
        <v>6.5115740740740738E-2</v>
      </c>
      <c r="I24" s="111">
        <v>1.3564814814814816E-2</v>
      </c>
      <c r="J24" s="111">
        <v>7.9976851851851841E-2</v>
      </c>
      <c r="K24" s="111">
        <v>6.4895833333333333E-2</v>
      </c>
      <c r="L24" s="111">
        <v>6.7314814814814813E-2</v>
      </c>
      <c r="M24" s="110">
        <f t="shared" ref="M24:M40" si="0">SUM(H24:L24)</f>
        <v>0.29086805555555556</v>
      </c>
      <c r="N24" s="111">
        <f>M24-$M$23</f>
        <v>5.3240740740745363E-4</v>
      </c>
      <c r="O24" s="61">
        <f t="shared" ref="O24:O39" si="1">IFERROR($L$19*3600/(HOUR(M24)*3600+MINUTE(M24)*60+SECOND(M24)),"")</f>
        <v>34.379849588158052</v>
      </c>
      <c r="P24" s="62" t="s">
        <v>59</v>
      </c>
      <c r="Q24" s="64"/>
    </row>
    <row r="25" spans="1:18" s="33" customFormat="1" ht="26.25" customHeight="1" x14ac:dyDescent="0.2">
      <c r="A25" s="55">
        <v>3</v>
      </c>
      <c r="B25" s="56">
        <v>106</v>
      </c>
      <c r="C25" s="56">
        <v>10101383875</v>
      </c>
      <c r="D25" s="57" t="s">
        <v>75</v>
      </c>
      <c r="E25" s="58" t="s">
        <v>76</v>
      </c>
      <c r="F25" s="59" t="s">
        <v>36</v>
      </c>
      <c r="G25" s="56" t="s">
        <v>24</v>
      </c>
      <c r="H25" s="111">
        <v>6.5046296296296297E-2</v>
      </c>
      <c r="I25" s="111">
        <v>1.3807870370370371E-2</v>
      </c>
      <c r="J25" s="111">
        <v>7.9907407407407413E-2</v>
      </c>
      <c r="K25" s="111">
        <v>6.4942129629629627E-2</v>
      </c>
      <c r="L25" s="111">
        <v>6.7245370370370372E-2</v>
      </c>
      <c r="M25" s="110">
        <f t="shared" si="0"/>
        <v>0.29094907407407411</v>
      </c>
      <c r="N25" s="111">
        <f t="shared" ref="N25:N39" si="2">M25-$M$23</f>
        <v>6.1342592592600331E-4</v>
      </c>
      <c r="O25" s="61">
        <f t="shared" si="1"/>
        <v>34.370276076060151</v>
      </c>
      <c r="P25" s="62" t="s">
        <v>59</v>
      </c>
      <c r="Q25" s="63"/>
    </row>
    <row r="26" spans="1:18" s="33" customFormat="1" ht="26.25" customHeight="1" x14ac:dyDescent="0.2">
      <c r="A26" s="55">
        <v>4</v>
      </c>
      <c r="B26" s="56">
        <v>107</v>
      </c>
      <c r="C26" s="56">
        <v>10101387010</v>
      </c>
      <c r="D26" s="57" t="s">
        <v>77</v>
      </c>
      <c r="E26" s="58" t="s">
        <v>78</v>
      </c>
      <c r="F26" s="59" t="s">
        <v>36</v>
      </c>
      <c r="G26" s="56" t="s">
        <v>24</v>
      </c>
      <c r="H26" s="111">
        <v>6.5115740740740738E-2</v>
      </c>
      <c r="I26" s="111">
        <v>1.3900462962962962E-2</v>
      </c>
      <c r="J26" s="111">
        <v>7.9976851851851841E-2</v>
      </c>
      <c r="K26" s="111">
        <v>6.4988425925925922E-2</v>
      </c>
      <c r="L26" s="111">
        <v>6.7268518518518519E-2</v>
      </c>
      <c r="M26" s="110">
        <f t="shared" si="0"/>
        <v>0.29124999999999995</v>
      </c>
      <c r="N26" s="111">
        <f t="shared" si="2"/>
        <v>9.1435185185184675E-4</v>
      </c>
      <c r="O26" s="61">
        <f t="shared" si="1"/>
        <v>34.334763948497852</v>
      </c>
      <c r="P26" s="62" t="s">
        <v>59</v>
      </c>
      <c r="Q26" s="65"/>
    </row>
    <row r="27" spans="1:18" s="33" customFormat="1" ht="26.25" customHeight="1" x14ac:dyDescent="0.2">
      <c r="A27" s="55">
        <v>5</v>
      </c>
      <c r="B27" s="56">
        <v>103</v>
      </c>
      <c r="C27" s="56">
        <v>10083910640</v>
      </c>
      <c r="D27" s="57" t="s">
        <v>79</v>
      </c>
      <c r="E27" s="58" t="s">
        <v>80</v>
      </c>
      <c r="F27" s="59" t="s">
        <v>36</v>
      </c>
      <c r="G27" s="56" t="s">
        <v>81</v>
      </c>
      <c r="H27" s="111">
        <v>6.5115740740740738E-2</v>
      </c>
      <c r="I27" s="111">
        <v>1.4513888888888889E-2</v>
      </c>
      <c r="J27" s="111">
        <v>7.9976851851851841E-2</v>
      </c>
      <c r="K27" s="111">
        <v>6.4988425925925922E-2</v>
      </c>
      <c r="L27" s="111">
        <v>6.7199074074074064E-2</v>
      </c>
      <c r="M27" s="110">
        <f t="shared" si="0"/>
        <v>0.29179398148148145</v>
      </c>
      <c r="N27" s="111">
        <f t="shared" si="2"/>
        <v>1.4583333333333393E-3</v>
      </c>
      <c r="O27" s="61">
        <f t="shared" si="1"/>
        <v>34.270754829241206</v>
      </c>
      <c r="P27" s="62" t="s">
        <v>36</v>
      </c>
      <c r="Q27" s="63"/>
    </row>
    <row r="28" spans="1:18" s="33" customFormat="1" ht="26.25" customHeight="1" x14ac:dyDescent="0.2">
      <c r="A28" s="55">
        <v>6</v>
      </c>
      <c r="B28" s="56">
        <v>104</v>
      </c>
      <c r="C28" s="56">
        <v>10083910539</v>
      </c>
      <c r="D28" s="57" t="s">
        <v>82</v>
      </c>
      <c r="E28" s="58" t="s">
        <v>80</v>
      </c>
      <c r="F28" s="59" t="s">
        <v>59</v>
      </c>
      <c r="G28" s="56" t="s">
        <v>81</v>
      </c>
      <c r="H28" s="111">
        <v>6.5115740740740738E-2</v>
      </c>
      <c r="I28" s="111">
        <v>1.4675925925925926E-2</v>
      </c>
      <c r="J28" s="111">
        <v>7.9976851851851841E-2</v>
      </c>
      <c r="K28" s="111">
        <v>6.491898148148148E-2</v>
      </c>
      <c r="L28" s="111">
        <v>6.7141203703703703E-2</v>
      </c>
      <c r="M28" s="110">
        <f t="shared" si="0"/>
        <v>0.29182870370370367</v>
      </c>
      <c r="N28" s="111">
        <f t="shared" si="2"/>
        <v>1.4930555555555669E-3</v>
      </c>
      <c r="O28" s="61">
        <f t="shared" si="1"/>
        <v>34.26667724280162</v>
      </c>
      <c r="P28" s="62" t="s">
        <v>36</v>
      </c>
      <c r="Q28" s="63"/>
    </row>
    <row r="29" spans="1:18" s="33" customFormat="1" ht="26.25" customHeight="1" x14ac:dyDescent="0.2">
      <c r="A29" s="55">
        <v>7</v>
      </c>
      <c r="B29" s="56">
        <v>120</v>
      </c>
      <c r="C29" s="56">
        <v>10078793383</v>
      </c>
      <c r="D29" s="57" t="s">
        <v>83</v>
      </c>
      <c r="E29" s="58" t="s">
        <v>84</v>
      </c>
      <c r="F29" s="59" t="s">
        <v>36</v>
      </c>
      <c r="G29" s="56" t="s">
        <v>47</v>
      </c>
      <c r="H29" s="111">
        <v>6.5115740740740738E-2</v>
      </c>
      <c r="I29" s="111">
        <v>1.4976851851851852E-2</v>
      </c>
      <c r="J29" s="111">
        <v>8.0196759259259259E-2</v>
      </c>
      <c r="K29" s="111">
        <v>6.4988425925925922E-2</v>
      </c>
      <c r="L29" s="111">
        <v>6.7314814814814813E-2</v>
      </c>
      <c r="M29" s="110">
        <f t="shared" si="0"/>
        <v>0.29259259259259257</v>
      </c>
      <c r="N29" s="111">
        <f t="shared" si="2"/>
        <v>2.2569444444444642E-3</v>
      </c>
      <c r="O29" s="61">
        <f t="shared" si="1"/>
        <v>34.177215189873415</v>
      </c>
      <c r="P29" s="62" t="s">
        <v>36</v>
      </c>
      <c r="Q29" s="65"/>
      <c r="R29" s="1"/>
    </row>
    <row r="30" spans="1:18" s="33" customFormat="1" ht="26.25" customHeight="1" x14ac:dyDescent="0.2">
      <c r="A30" s="55">
        <v>8</v>
      </c>
      <c r="B30" s="56">
        <v>108</v>
      </c>
      <c r="C30" s="56">
        <v>10093565473</v>
      </c>
      <c r="D30" s="57" t="s">
        <v>85</v>
      </c>
      <c r="E30" s="58" t="s">
        <v>86</v>
      </c>
      <c r="F30" s="59" t="s">
        <v>36</v>
      </c>
      <c r="G30" s="56" t="s">
        <v>24</v>
      </c>
      <c r="H30" s="111">
        <v>6.537037037037037E-2</v>
      </c>
      <c r="I30" s="111">
        <v>1.4004629629629631E-2</v>
      </c>
      <c r="J30" s="111">
        <v>8.0115740740740737E-2</v>
      </c>
      <c r="K30" s="111">
        <v>6.5925925925925929E-2</v>
      </c>
      <c r="L30" s="111">
        <v>6.7314814814814813E-2</v>
      </c>
      <c r="M30" s="110">
        <f t="shared" si="0"/>
        <v>0.29273148148148148</v>
      </c>
      <c r="N30" s="111">
        <f t="shared" si="2"/>
        <v>2.3958333333333748E-3</v>
      </c>
      <c r="O30" s="61">
        <f t="shared" si="1"/>
        <v>34.160999525541676</v>
      </c>
      <c r="P30" s="62" t="s">
        <v>36</v>
      </c>
      <c r="Q30" s="63"/>
    </row>
    <row r="31" spans="1:18" s="33" customFormat="1" ht="26.25" customHeight="1" x14ac:dyDescent="0.2">
      <c r="A31" s="55">
        <v>9</v>
      </c>
      <c r="B31" s="56">
        <v>102</v>
      </c>
      <c r="C31" s="56">
        <v>10051128377</v>
      </c>
      <c r="D31" s="57" t="s">
        <v>87</v>
      </c>
      <c r="E31" s="58" t="s">
        <v>88</v>
      </c>
      <c r="F31" s="59" t="s">
        <v>36</v>
      </c>
      <c r="G31" s="72" t="s">
        <v>81</v>
      </c>
      <c r="H31" s="111">
        <v>6.5115740740740738E-2</v>
      </c>
      <c r="I31" s="111">
        <v>1.4745370370370372E-2</v>
      </c>
      <c r="J31" s="111">
        <v>7.993055555555556E-2</v>
      </c>
      <c r="K31" s="111">
        <v>6.5925925925925929E-2</v>
      </c>
      <c r="L31" s="111">
        <v>6.7314814814814813E-2</v>
      </c>
      <c r="M31" s="110">
        <f t="shared" si="0"/>
        <v>0.29303240740740744</v>
      </c>
      <c r="N31" s="111">
        <f t="shared" si="2"/>
        <v>2.6967592592593292E-3</v>
      </c>
      <c r="O31" s="61">
        <f t="shared" si="1"/>
        <v>34.125918318982542</v>
      </c>
      <c r="P31" s="66" t="s">
        <v>36</v>
      </c>
      <c r="Q31" s="64"/>
    </row>
    <row r="32" spans="1:18" s="33" customFormat="1" ht="26.25" customHeight="1" x14ac:dyDescent="0.2">
      <c r="A32" s="55">
        <v>10</v>
      </c>
      <c r="B32" s="67">
        <v>111</v>
      </c>
      <c r="C32" s="67">
        <v>10101839573</v>
      </c>
      <c r="D32" s="68" t="s">
        <v>89</v>
      </c>
      <c r="E32" s="58" t="s">
        <v>90</v>
      </c>
      <c r="F32" s="59" t="s">
        <v>36</v>
      </c>
      <c r="G32" s="72" t="s">
        <v>24</v>
      </c>
      <c r="H32" s="111">
        <v>6.5115740740740738E-2</v>
      </c>
      <c r="I32" s="111">
        <v>1.5694444444444445E-2</v>
      </c>
      <c r="J32" s="111">
        <v>7.9976851851851841E-2</v>
      </c>
      <c r="K32" s="111">
        <v>6.5925925925925929E-2</v>
      </c>
      <c r="L32" s="111">
        <v>6.7314814814814813E-2</v>
      </c>
      <c r="M32" s="110">
        <f t="shared" si="0"/>
        <v>0.29402777777777778</v>
      </c>
      <c r="N32" s="111">
        <f t="shared" si="2"/>
        <v>3.6921296296296702E-3</v>
      </c>
      <c r="O32" s="61">
        <f t="shared" si="1"/>
        <v>34.010392064241849</v>
      </c>
      <c r="P32" s="66" t="s">
        <v>36</v>
      </c>
      <c r="Q32" s="64"/>
    </row>
    <row r="33" spans="1:18" ht="26.25" customHeight="1" x14ac:dyDescent="0.2">
      <c r="A33" s="55">
        <v>11</v>
      </c>
      <c r="B33" s="56">
        <v>113</v>
      </c>
      <c r="C33" s="56">
        <v>10077687078</v>
      </c>
      <c r="D33" s="57" t="s">
        <v>91</v>
      </c>
      <c r="E33" s="58" t="s">
        <v>92</v>
      </c>
      <c r="F33" s="59" t="s">
        <v>36</v>
      </c>
      <c r="G33" s="56" t="s">
        <v>93</v>
      </c>
      <c r="H33" s="111">
        <v>6.5115740740740738E-2</v>
      </c>
      <c r="I33" s="111">
        <v>1.4212962962962962E-2</v>
      </c>
      <c r="J33" s="111">
        <v>7.9976851851851841E-2</v>
      </c>
      <c r="K33" s="111">
        <v>6.761574074074074E-2</v>
      </c>
      <c r="L33" s="111">
        <v>6.7314814814814813E-2</v>
      </c>
      <c r="M33" s="110">
        <f t="shared" si="0"/>
        <v>0.29423611111111109</v>
      </c>
      <c r="N33" s="111">
        <f t="shared" si="2"/>
        <v>3.9004629629629806E-3</v>
      </c>
      <c r="O33" s="61">
        <f t="shared" si="1"/>
        <v>33.986311069152705</v>
      </c>
      <c r="P33" s="62" t="s">
        <v>36</v>
      </c>
      <c r="Q33" s="63"/>
      <c r="R33" s="33"/>
    </row>
    <row r="34" spans="1:18" s="33" customFormat="1" ht="26.25" customHeight="1" x14ac:dyDescent="0.2">
      <c r="A34" s="55">
        <v>12</v>
      </c>
      <c r="B34" s="56">
        <v>116</v>
      </c>
      <c r="C34" s="56">
        <v>10091170179</v>
      </c>
      <c r="D34" s="57" t="s">
        <v>94</v>
      </c>
      <c r="E34" s="58" t="s">
        <v>95</v>
      </c>
      <c r="F34" s="59" t="s">
        <v>36</v>
      </c>
      <c r="G34" s="56" t="s">
        <v>24</v>
      </c>
      <c r="H34" s="111">
        <v>6.5023148148148149E-2</v>
      </c>
      <c r="I34" s="111">
        <v>1.3541666666666667E-2</v>
      </c>
      <c r="J34" s="111">
        <v>7.9884259259259252E-2</v>
      </c>
      <c r="K34" s="111">
        <v>6.8877314814814808E-2</v>
      </c>
      <c r="L34" s="111">
        <v>6.7164351851851864E-2</v>
      </c>
      <c r="M34" s="110">
        <f t="shared" si="0"/>
        <v>0.29449074074074072</v>
      </c>
      <c r="N34" s="111">
        <f t="shared" si="2"/>
        <v>4.155092592592613E-3</v>
      </c>
      <c r="O34" s="61">
        <f t="shared" si="1"/>
        <v>33.956925011790602</v>
      </c>
      <c r="P34" s="62" t="s">
        <v>36</v>
      </c>
      <c r="Q34" s="63"/>
    </row>
    <row r="35" spans="1:18" s="33" customFormat="1" ht="26.25" customHeight="1" x14ac:dyDescent="0.2">
      <c r="A35" s="55">
        <v>13</v>
      </c>
      <c r="B35" s="67">
        <v>110</v>
      </c>
      <c r="C35" s="67">
        <v>10094394926</v>
      </c>
      <c r="D35" s="68" t="s">
        <v>96</v>
      </c>
      <c r="E35" s="58" t="s">
        <v>97</v>
      </c>
      <c r="F35" s="59" t="s">
        <v>36</v>
      </c>
      <c r="G35" s="72" t="s">
        <v>24</v>
      </c>
      <c r="H35" s="111">
        <v>6.5115740740740738E-2</v>
      </c>
      <c r="I35" s="111">
        <v>1.4074074074074074E-2</v>
      </c>
      <c r="J35" s="111">
        <v>8.0115740740740737E-2</v>
      </c>
      <c r="K35" s="111">
        <v>6.789351851851852E-2</v>
      </c>
      <c r="L35" s="111">
        <v>6.7314814814814813E-2</v>
      </c>
      <c r="M35" s="110">
        <f t="shared" si="0"/>
        <v>0.29451388888888885</v>
      </c>
      <c r="N35" s="111">
        <f t="shared" si="2"/>
        <v>4.1782407407407463E-3</v>
      </c>
      <c r="O35" s="61">
        <f t="shared" si="1"/>
        <v>33.954256071681208</v>
      </c>
      <c r="P35" s="62"/>
      <c r="Q35" s="63"/>
    </row>
    <row r="36" spans="1:18" s="33" customFormat="1" ht="26.25" customHeight="1" x14ac:dyDescent="0.2">
      <c r="A36" s="55">
        <v>14</v>
      </c>
      <c r="B36" s="56">
        <v>112</v>
      </c>
      <c r="C36" s="56">
        <v>10103547379</v>
      </c>
      <c r="D36" s="57" t="s">
        <v>98</v>
      </c>
      <c r="E36" s="58" t="s">
        <v>99</v>
      </c>
      <c r="F36" s="59" t="s">
        <v>36</v>
      </c>
      <c r="G36" s="72" t="s">
        <v>24</v>
      </c>
      <c r="H36" s="111">
        <v>6.5115740740740738E-2</v>
      </c>
      <c r="I36" s="111">
        <v>1.5046296296296295E-2</v>
      </c>
      <c r="J36" s="111">
        <v>7.9976851851851841E-2</v>
      </c>
      <c r="K36" s="111">
        <v>6.8715277777777778E-2</v>
      </c>
      <c r="L36" s="111">
        <v>6.7314814814814813E-2</v>
      </c>
      <c r="M36" s="110">
        <f t="shared" si="0"/>
        <v>0.29616898148148146</v>
      </c>
      <c r="N36" s="111">
        <f t="shared" si="2"/>
        <v>5.833333333333357E-3</v>
      </c>
      <c r="O36" s="61">
        <f t="shared" si="1"/>
        <v>33.764508187111652</v>
      </c>
      <c r="P36" s="66"/>
      <c r="Q36" s="64"/>
    </row>
    <row r="37" spans="1:18" s="33" customFormat="1" ht="26.25" customHeight="1" x14ac:dyDescent="0.2">
      <c r="A37" s="55">
        <v>15</v>
      </c>
      <c r="B37" s="56">
        <v>105</v>
      </c>
      <c r="C37" s="56">
        <v>10092428553</v>
      </c>
      <c r="D37" s="57" t="s">
        <v>100</v>
      </c>
      <c r="E37" s="58" t="s">
        <v>101</v>
      </c>
      <c r="F37" s="59" t="s">
        <v>36</v>
      </c>
      <c r="G37" s="56" t="s">
        <v>50</v>
      </c>
      <c r="H37" s="111">
        <v>6.537037037037037E-2</v>
      </c>
      <c r="I37" s="111">
        <v>1.3935185185185184E-2</v>
      </c>
      <c r="J37" s="111">
        <v>8.0115740740740737E-2</v>
      </c>
      <c r="K37" s="111">
        <v>7.3206018518518517E-2</v>
      </c>
      <c r="L37" s="111">
        <v>6.7314814814814813E-2</v>
      </c>
      <c r="M37" s="110">
        <f t="shared" si="0"/>
        <v>0.29994212962962963</v>
      </c>
      <c r="N37" s="111">
        <f t="shared" si="2"/>
        <v>9.6064814814815214E-3</v>
      </c>
      <c r="O37" s="61">
        <f t="shared" si="1"/>
        <v>33.339764615087788</v>
      </c>
      <c r="P37" s="60"/>
      <c r="Q37" s="69"/>
    </row>
    <row r="38" spans="1:18" s="33" customFormat="1" ht="26.25" customHeight="1" x14ac:dyDescent="0.2">
      <c r="A38" s="55">
        <v>16</v>
      </c>
      <c r="B38" s="56">
        <v>118</v>
      </c>
      <c r="C38" s="56">
        <v>10119756483</v>
      </c>
      <c r="D38" s="57" t="s">
        <v>102</v>
      </c>
      <c r="E38" s="58" t="s">
        <v>103</v>
      </c>
      <c r="F38" s="59" t="s">
        <v>36</v>
      </c>
      <c r="G38" s="56" t="s">
        <v>48</v>
      </c>
      <c r="H38" s="111">
        <v>6.5115740740740738E-2</v>
      </c>
      <c r="I38" s="111">
        <v>1.3460648148148147E-2</v>
      </c>
      <c r="J38" s="111">
        <v>8.0162037037037046E-2</v>
      </c>
      <c r="K38" s="111">
        <v>7.6817129629629624E-2</v>
      </c>
      <c r="L38" s="111">
        <v>6.7314814814814813E-2</v>
      </c>
      <c r="M38" s="110">
        <f t="shared" si="0"/>
        <v>0.3028703703703704</v>
      </c>
      <c r="N38" s="111">
        <f t="shared" si="2"/>
        <v>1.2534722222222294E-2</v>
      </c>
      <c r="O38" s="61">
        <f t="shared" si="1"/>
        <v>33.01742586365026</v>
      </c>
      <c r="P38" s="62"/>
      <c r="Q38" s="63"/>
    </row>
    <row r="39" spans="1:18" s="33" customFormat="1" ht="26.25" customHeight="1" x14ac:dyDescent="0.2">
      <c r="A39" s="55">
        <v>17</v>
      </c>
      <c r="B39" s="56">
        <v>117</v>
      </c>
      <c r="C39" s="56">
        <v>10104450186</v>
      </c>
      <c r="D39" s="57" t="s">
        <v>104</v>
      </c>
      <c r="E39" s="58" t="s">
        <v>105</v>
      </c>
      <c r="F39" s="59" t="s">
        <v>36</v>
      </c>
      <c r="G39" s="72" t="s">
        <v>106</v>
      </c>
      <c r="H39" s="111">
        <v>6.5254629629629635E-2</v>
      </c>
      <c r="I39" s="111">
        <v>1.4583333333333332E-2</v>
      </c>
      <c r="J39" s="111">
        <v>8.0219907407407406E-2</v>
      </c>
      <c r="K39" s="111">
        <v>7.6817129629629624E-2</v>
      </c>
      <c r="L39" s="111">
        <v>6.7314814814814813E-2</v>
      </c>
      <c r="M39" s="110">
        <f t="shared" si="0"/>
        <v>0.30418981481481483</v>
      </c>
      <c r="N39" s="111">
        <f t="shared" si="2"/>
        <v>1.3854166666666723E-2</v>
      </c>
      <c r="O39" s="61">
        <f t="shared" si="1"/>
        <v>32.87421048626436</v>
      </c>
      <c r="P39" s="66"/>
      <c r="Q39" s="64"/>
    </row>
    <row r="40" spans="1:18" s="33" customFormat="1" ht="26.25" customHeight="1" x14ac:dyDescent="0.2">
      <c r="A40" s="55">
        <v>18</v>
      </c>
      <c r="B40" s="67">
        <v>119</v>
      </c>
      <c r="C40" s="67">
        <v>10108261680</v>
      </c>
      <c r="D40" s="68" t="s">
        <v>107</v>
      </c>
      <c r="E40" s="58" t="s">
        <v>108</v>
      </c>
      <c r="F40" s="59" t="s">
        <v>36</v>
      </c>
      <c r="G40" s="72" t="s">
        <v>49</v>
      </c>
      <c r="H40" s="111">
        <v>6.519675925925926E-2</v>
      </c>
      <c r="I40" s="111">
        <v>1.5069444444444443E-2</v>
      </c>
      <c r="J40" s="111">
        <v>8.0162037037037046E-2</v>
      </c>
      <c r="K40" s="111">
        <v>7.6817129629629624E-2</v>
      </c>
      <c r="L40" s="110">
        <v>6.7314814814814813E-2</v>
      </c>
      <c r="M40" s="110">
        <f t="shared" si="0"/>
        <v>0.30456018518518518</v>
      </c>
      <c r="N40" s="111"/>
      <c r="O40" s="70"/>
      <c r="P40" s="66"/>
      <c r="Q40" s="64"/>
    </row>
    <row r="41" spans="1:18" s="33" customFormat="1" ht="26.25" customHeight="1" x14ac:dyDescent="0.2">
      <c r="A41" s="55" t="s">
        <v>52</v>
      </c>
      <c r="B41" s="67">
        <v>101</v>
      </c>
      <c r="C41" s="67">
        <v>10075128201</v>
      </c>
      <c r="D41" s="68" t="s">
        <v>109</v>
      </c>
      <c r="E41" s="58" t="s">
        <v>110</v>
      </c>
      <c r="F41" s="59" t="s">
        <v>36</v>
      </c>
      <c r="G41" s="72" t="s">
        <v>51</v>
      </c>
      <c r="H41" s="111">
        <v>6.5219907407407407E-2</v>
      </c>
      <c r="I41" s="111">
        <v>1.5763888888888886E-2</v>
      </c>
      <c r="J41" s="111">
        <v>7.9976851851851841E-2</v>
      </c>
      <c r="K41" s="111"/>
      <c r="L41" s="110"/>
      <c r="M41" s="110"/>
      <c r="N41" s="111"/>
      <c r="O41" s="70"/>
      <c r="P41" s="66"/>
      <c r="Q41" s="64"/>
    </row>
    <row r="42" spans="1:18" s="33" customFormat="1" ht="26.25" customHeight="1" thickBot="1" x14ac:dyDescent="0.25">
      <c r="A42" s="55" t="s">
        <v>52</v>
      </c>
      <c r="B42" s="67">
        <v>115</v>
      </c>
      <c r="C42" s="67">
        <v>10079777026</v>
      </c>
      <c r="D42" s="68" t="s">
        <v>111</v>
      </c>
      <c r="E42" s="58">
        <v>38050</v>
      </c>
      <c r="F42" s="59" t="s">
        <v>36</v>
      </c>
      <c r="G42" s="72" t="s">
        <v>24</v>
      </c>
      <c r="H42" s="111">
        <v>6.5069444444444444E-2</v>
      </c>
      <c r="I42" s="111">
        <v>1.4074074074074074E-2</v>
      </c>
      <c r="J42" s="111"/>
      <c r="K42" s="111"/>
      <c r="L42" s="110"/>
      <c r="M42" s="110"/>
      <c r="N42" s="111"/>
      <c r="O42" s="70"/>
      <c r="P42" s="66"/>
      <c r="Q42" s="64"/>
    </row>
    <row r="43" spans="1:18" ht="13.5" customHeight="1" thickTop="1" thickBot="1" x14ac:dyDescent="0.25">
      <c r="A43" s="50"/>
      <c r="B43" s="34"/>
      <c r="C43" s="34"/>
      <c r="D43" s="35"/>
      <c r="E43" s="36"/>
      <c r="F43" s="37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8" ht="15.75" thickTop="1" x14ac:dyDescent="0.2">
      <c r="A44" s="136" t="s">
        <v>5</v>
      </c>
      <c r="B44" s="137"/>
      <c r="C44" s="137"/>
      <c r="D44" s="137"/>
      <c r="E44" s="107"/>
      <c r="F44" s="107"/>
      <c r="G44" s="137" t="s">
        <v>6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8" ht="15" x14ac:dyDescent="0.2">
      <c r="A45" s="73"/>
      <c r="B45" s="74"/>
      <c r="C45" s="75"/>
      <c r="D45" s="74"/>
      <c r="E45" s="74"/>
      <c r="F45" s="74"/>
      <c r="G45" s="76" t="s">
        <v>54</v>
      </c>
      <c r="H45" s="78">
        <v>9</v>
      </c>
      <c r="I45" s="77"/>
      <c r="K45" s="79"/>
      <c r="L45" s="80"/>
      <c r="M45" s="81"/>
      <c r="N45" s="82"/>
      <c r="O45" s="82"/>
      <c r="P45" s="76" t="s">
        <v>55</v>
      </c>
      <c r="Q45" s="84">
        <f>COUNTIF(F$21:F153,"ЗМС")</f>
        <v>0</v>
      </c>
    </row>
    <row r="46" spans="1:18" ht="15" x14ac:dyDescent="0.2">
      <c r="A46" s="85"/>
      <c r="B46" s="86"/>
      <c r="C46" s="87"/>
      <c r="D46" s="86"/>
      <c r="E46" s="86"/>
      <c r="F46" s="86"/>
      <c r="G46" s="76" t="s">
        <v>56</v>
      </c>
      <c r="H46" s="88">
        <f>H47+H52</f>
        <v>20</v>
      </c>
      <c r="I46" s="77"/>
      <c r="K46" s="89"/>
      <c r="L46" s="90"/>
      <c r="M46" s="91"/>
      <c r="N46" s="91"/>
      <c r="O46" s="91"/>
      <c r="P46" s="76" t="s">
        <v>57</v>
      </c>
      <c r="Q46" s="84">
        <f>COUNTIF(F$21:F153,"МСМК")</f>
        <v>0</v>
      </c>
    </row>
    <row r="47" spans="1:18" ht="15" x14ac:dyDescent="0.2">
      <c r="A47" s="92"/>
      <c r="B47" s="86"/>
      <c r="C47" s="93"/>
      <c r="D47" s="86"/>
      <c r="E47" s="86"/>
      <c r="F47" s="86"/>
      <c r="G47" s="76" t="s">
        <v>58</v>
      </c>
      <c r="H47" s="88">
        <f>H48+H50+H49+H51</f>
        <v>20</v>
      </c>
      <c r="I47" s="77"/>
      <c r="K47" s="89"/>
      <c r="L47" s="90"/>
      <c r="M47" s="91"/>
      <c r="N47" s="91"/>
      <c r="O47" s="91"/>
      <c r="P47" s="76" t="s">
        <v>59</v>
      </c>
      <c r="Q47" s="84">
        <f>COUNTIF(F$21:F42,"МС")</f>
        <v>1</v>
      </c>
    </row>
    <row r="48" spans="1:18" ht="15" x14ac:dyDescent="0.2">
      <c r="A48" s="85"/>
      <c r="B48" s="86"/>
      <c r="C48" s="93"/>
      <c r="D48" s="86"/>
      <c r="E48" s="86"/>
      <c r="F48" s="86"/>
      <c r="G48" s="76" t="s">
        <v>60</v>
      </c>
      <c r="H48" s="88">
        <f>COUNT(A23:A108)</f>
        <v>18</v>
      </c>
      <c r="I48" s="77"/>
      <c r="K48" s="89"/>
      <c r="L48" s="90"/>
      <c r="M48" s="91"/>
      <c r="N48" s="91"/>
      <c r="O48" s="91"/>
      <c r="P48" s="76" t="s">
        <v>36</v>
      </c>
      <c r="Q48" s="84">
        <f>COUNTIF(F$20:F42,"КМС")</f>
        <v>19</v>
      </c>
    </row>
    <row r="49" spans="1:17" ht="15" x14ac:dyDescent="0.2">
      <c r="A49" s="85"/>
      <c r="B49" s="86"/>
      <c r="C49" s="93"/>
      <c r="D49" s="86"/>
      <c r="E49" s="83"/>
      <c r="F49" s="83"/>
      <c r="G49" s="76" t="s">
        <v>61</v>
      </c>
      <c r="H49" s="88">
        <f>COUNTIF(A23:A107,"НФ")</f>
        <v>2</v>
      </c>
      <c r="I49" s="77"/>
      <c r="K49" s="89"/>
      <c r="L49" s="90"/>
      <c r="M49" s="91"/>
      <c r="N49" s="91"/>
      <c r="O49" s="91"/>
      <c r="P49" s="76" t="s">
        <v>39</v>
      </c>
      <c r="Q49" s="84">
        <f>COUNTIF(F$22:F154,"1 СР")</f>
        <v>0</v>
      </c>
    </row>
    <row r="50" spans="1:17" ht="15" x14ac:dyDescent="0.2">
      <c r="A50" s="94"/>
      <c r="B50" s="83"/>
      <c r="C50" s="83"/>
      <c r="D50" s="86"/>
      <c r="E50" s="83"/>
      <c r="F50" s="83"/>
      <c r="G50" s="76" t="s">
        <v>62</v>
      </c>
      <c r="H50" s="88">
        <f>COUNTIF(A23:A106,"ЛИМ")</f>
        <v>0</v>
      </c>
      <c r="I50" s="77"/>
      <c r="K50" s="89"/>
      <c r="L50" s="90"/>
      <c r="M50" s="91"/>
      <c r="N50" s="91"/>
      <c r="O50" s="91"/>
      <c r="P50" s="76" t="s">
        <v>40</v>
      </c>
      <c r="Q50" s="84">
        <f>COUNTIF(F$22:F155,"2 СР")</f>
        <v>0</v>
      </c>
    </row>
    <row r="51" spans="1:17" ht="15" x14ac:dyDescent="0.2">
      <c r="A51" s="92"/>
      <c r="B51" s="86"/>
      <c r="C51" s="86"/>
      <c r="D51" s="86"/>
      <c r="E51" s="86"/>
      <c r="F51" s="86"/>
      <c r="G51" s="76" t="s">
        <v>63</v>
      </c>
      <c r="H51" s="88">
        <f>COUNTIF(A23:A107,"ДСКВ")</f>
        <v>0</v>
      </c>
      <c r="I51" s="77"/>
      <c r="K51" s="89"/>
      <c r="L51" s="90"/>
      <c r="M51" s="91"/>
      <c r="N51" s="91"/>
      <c r="O51" s="91"/>
      <c r="P51" s="76" t="s">
        <v>53</v>
      </c>
      <c r="Q51" s="84">
        <f>COUNTIF(F$22:F156,"3 СР")</f>
        <v>0</v>
      </c>
    </row>
    <row r="52" spans="1:17" ht="15" x14ac:dyDescent="0.2">
      <c r="A52" s="92"/>
      <c r="B52" s="86"/>
      <c r="C52" s="86"/>
      <c r="D52" s="86"/>
      <c r="E52" s="86"/>
      <c r="F52" s="86"/>
      <c r="G52" s="76" t="s">
        <v>64</v>
      </c>
      <c r="H52" s="88">
        <f>COUNTIF(A23:A107,"НС")</f>
        <v>0</v>
      </c>
      <c r="I52" s="77"/>
      <c r="K52" s="89"/>
      <c r="L52" s="90"/>
      <c r="M52" s="91"/>
      <c r="N52" s="91"/>
      <c r="O52" s="91"/>
      <c r="P52" s="76"/>
      <c r="Q52" s="95"/>
    </row>
    <row r="53" spans="1:17" ht="7.5" customHeight="1" x14ac:dyDescent="0.2">
      <c r="A53" s="96"/>
      <c r="B53" s="97"/>
      <c r="C53" s="97"/>
      <c r="D53" s="97"/>
      <c r="E53" s="97"/>
      <c r="F53" s="97"/>
      <c r="G53" s="98"/>
      <c r="H53" s="99"/>
      <c r="I53" s="77"/>
      <c r="J53" s="98"/>
      <c r="K53" s="100"/>
      <c r="L53" s="98"/>
      <c r="M53" s="100"/>
      <c r="N53" s="100"/>
      <c r="O53" s="100"/>
      <c r="P53" s="101"/>
      <c r="Q53" s="102"/>
    </row>
    <row r="54" spans="1:17" ht="15.75" x14ac:dyDescent="0.2">
      <c r="A54" s="138" t="s">
        <v>3</v>
      </c>
      <c r="B54" s="139"/>
      <c r="C54" s="139"/>
      <c r="D54" s="139"/>
      <c r="E54" s="139" t="s">
        <v>12</v>
      </c>
      <c r="F54" s="139"/>
      <c r="G54" s="139"/>
      <c r="H54" s="139"/>
      <c r="I54" s="139"/>
      <c r="J54" s="139" t="s">
        <v>4</v>
      </c>
      <c r="K54" s="139"/>
      <c r="L54" s="139"/>
      <c r="M54" s="139"/>
      <c r="N54" s="139" t="s">
        <v>66</v>
      </c>
      <c r="O54" s="139"/>
      <c r="P54" s="139"/>
      <c r="Q54" s="139"/>
    </row>
    <row r="55" spans="1:17" x14ac:dyDescent="0.2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34"/>
    </row>
    <row r="56" spans="1:17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106"/>
    </row>
    <row r="57" spans="1:17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  <c r="Q57" s="106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5"/>
      <c r="Q58" s="106"/>
    </row>
    <row r="59" spans="1:17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106"/>
    </row>
    <row r="60" spans="1:17" ht="16.5" thickBot="1" x14ac:dyDescent="0.25">
      <c r="A60" s="108" t="s">
        <v>65</v>
      </c>
      <c r="B60" s="109"/>
      <c r="C60" s="109"/>
      <c r="D60" s="109"/>
      <c r="E60" s="135" t="str">
        <f>G17</f>
        <v>КАРПЕНКОВ Ю.П. (ВК, г. Великие Луки)</v>
      </c>
      <c r="F60" s="135"/>
      <c r="G60" s="135"/>
      <c r="H60" s="135"/>
      <c r="I60" s="135"/>
      <c r="J60" s="135" t="str">
        <f>G18</f>
        <v>ИВАНОВА М.А. (ВК, г. Великие Луки)</v>
      </c>
      <c r="K60" s="135"/>
      <c r="L60" s="135"/>
      <c r="M60" s="135"/>
      <c r="N60" s="135" t="str">
        <f>G19</f>
        <v>БАБАЕВ С.А.(ВК, г. Великие Луки)</v>
      </c>
      <c r="O60" s="135"/>
      <c r="P60" s="135"/>
      <c r="Q60" s="135"/>
    </row>
    <row r="61" spans="1:17" ht="13.5" thickTop="1" x14ac:dyDescent="0.2"/>
  </sheetData>
  <sortState ref="A46:X49">
    <sortCondition descending="1" ref="H46:H49"/>
  </sortState>
  <mergeCells count="34">
    <mergeCell ref="A44:D44"/>
    <mergeCell ref="G44:Q44"/>
    <mergeCell ref="A54:D54"/>
    <mergeCell ref="E54:I54"/>
    <mergeCell ref="J54:M54"/>
    <mergeCell ref="N54:Q54"/>
    <mergeCell ref="A55:E55"/>
    <mergeCell ref="F55:Q55"/>
    <mergeCell ref="E60:I60"/>
    <mergeCell ref="J60:M60"/>
    <mergeCell ref="N60:Q60"/>
    <mergeCell ref="A11:Q11"/>
    <mergeCell ref="H21:L21"/>
    <mergeCell ref="P21:P22"/>
    <mergeCell ref="M21:M22"/>
    <mergeCell ref="F21:F22"/>
    <mergeCell ref="G21:G22"/>
    <mergeCell ref="N21:N22"/>
    <mergeCell ref="O21:O22"/>
    <mergeCell ref="A7:Q7"/>
    <mergeCell ref="A1:Q1"/>
    <mergeCell ref="A2:Q2"/>
    <mergeCell ref="A3:Q3"/>
    <mergeCell ref="A4:Q4"/>
    <mergeCell ref="A6:Q6"/>
    <mergeCell ref="A9:Q9"/>
    <mergeCell ref="A15:G15"/>
    <mergeCell ref="A21:A22"/>
    <mergeCell ref="B21:B22"/>
    <mergeCell ref="C21:C22"/>
    <mergeCell ref="D21:D22"/>
    <mergeCell ref="E21:E22"/>
    <mergeCell ref="Q21:Q22"/>
    <mergeCell ref="A10:Q10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2021-05-14T14:01:21Z</cp:lastPrinted>
  <dcterms:created xsi:type="dcterms:W3CDTF">1996-10-08T23:32:33Z</dcterms:created>
  <dcterms:modified xsi:type="dcterms:W3CDTF">2022-05-26T13:01:03Z</dcterms:modified>
</cp:coreProperties>
</file>