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рсен\Desktop\"/>
    </mc:Choice>
  </mc:AlternateContent>
  <bookViews>
    <workbookView xWindow="0" yWindow="0" windowWidth="20490" windowHeight="7755" tabRatio="702" activeTab="3"/>
  </bookViews>
  <sheets>
    <sheet name="14-18 юн" sheetId="98" r:id="rId1"/>
    <sheet name="14-18 юн-ки" sheetId="102" r:id="rId2"/>
    <sheet name="мужчины" sheetId="103" r:id="rId3"/>
    <sheet name="женщины" sheetId="104" r:id="rId4"/>
  </sheets>
  <definedNames>
    <definedName name="_xlnm.Print_Titles" localSheetId="0">'14-18 юн'!$21:$22</definedName>
    <definedName name="_xlnm.Print_Titles" localSheetId="1">'14-18 юн-ки'!$21:$22</definedName>
    <definedName name="_xlnm.Print_Titles" localSheetId="3">женщины!$21:$22</definedName>
    <definedName name="_xlnm.Print_Titles" localSheetId="2">мужчины!$21:$22</definedName>
    <definedName name="_xlnm.Print_Area" localSheetId="0">'14-18 юн'!$A$1:$M$44</definedName>
    <definedName name="_xlnm.Print_Area" localSheetId="1">'14-18 юн-ки'!$A$1:$M$41</definedName>
    <definedName name="_xlnm.Print_Area" localSheetId="3">женщины!$A$1:$M$41</definedName>
    <definedName name="_xlnm.Print_Area" localSheetId="2">мужчины!$A$1:$M$49</definedName>
  </definedNames>
  <calcPr calcId="152511"/>
</workbook>
</file>

<file path=xl/calcChain.xml><?xml version="1.0" encoding="utf-8"?>
<calcChain xmlns="http://schemas.openxmlformats.org/spreadsheetml/2006/main">
  <c r="I41" i="104" l="1"/>
  <c r="H34" i="104"/>
  <c r="M33" i="104"/>
  <c r="L33" i="104"/>
  <c r="H33" i="104"/>
  <c r="M32" i="104"/>
  <c r="L32" i="104"/>
  <c r="H32" i="104"/>
  <c r="M31" i="104"/>
  <c r="L31" i="104"/>
  <c r="H31" i="104"/>
  <c r="M30" i="104"/>
  <c r="L30" i="104"/>
  <c r="H30" i="104"/>
  <c r="H29" i="104" s="1"/>
  <c r="H28" i="104" s="1"/>
  <c r="M29" i="104"/>
  <c r="L29" i="104"/>
  <c r="M28" i="104"/>
  <c r="L28" i="104"/>
  <c r="M27" i="104"/>
  <c r="L27" i="104"/>
  <c r="P24" i="104"/>
  <c r="P23" i="104"/>
  <c r="I49" i="103"/>
  <c r="H42" i="103"/>
  <c r="M41" i="103"/>
  <c r="L41" i="103"/>
  <c r="H41" i="103"/>
  <c r="M40" i="103"/>
  <c r="L40" i="103"/>
  <c r="H40" i="103"/>
  <c r="M39" i="103"/>
  <c r="L39" i="103"/>
  <c r="H39" i="103"/>
  <c r="M38" i="103"/>
  <c r="L38" i="103"/>
  <c r="H38" i="103"/>
  <c r="H37" i="103" s="1"/>
  <c r="H36" i="103" s="1"/>
  <c r="M37" i="103"/>
  <c r="L37" i="103"/>
  <c r="M36" i="103"/>
  <c r="L36" i="103"/>
  <c r="M35" i="103"/>
  <c r="L35" i="103"/>
  <c r="P23" i="103"/>
  <c r="I41" i="102"/>
  <c r="H34" i="102"/>
  <c r="M33" i="102"/>
  <c r="L33" i="102"/>
  <c r="H33" i="102"/>
  <c r="M32" i="102"/>
  <c r="L32" i="102"/>
  <c r="H32" i="102"/>
  <c r="M31" i="102"/>
  <c r="L31" i="102"/>
  <c r="H31" i="102"/>
  <c r="M30" i="102"/>
  <c r="L30" i="102"/>
  <c r="H30" i="102"/>
  <c r="H29" i="102" s="1"/>
  <c r="H28" i="102" s="1"/>
  <c r="M29" i="102"/>
  <c r="L29" i="102"/>
  <c r="M28" i="102"/>
  <c r="L28" i="102"/>
  <c r="M27" i="102"/>
  <c r="L27" i="102"/>
  <c r="P24" i="102"/>
  <c r="P23" i="102"/>
  <c r="I44" i="98"/>
  <c r="K23" i="98"/>
  <c r="J24" i="98"/>
  <c r="M36" i="98"/>
  <c r="M35" i="98"/>
  <c r="M34" i="98"/>
  <c r="M33" i="98"/>
  <c r="M31" i="98"/>
  <c r="M32" i="98"/>
  <c r="M30" i="98"/>
  <c r="H37" i="98"/>
  <c r="H36" i="98"/>
  <c r="H35" i="98"/>
  <c r="H32" i="98" s="1"/>
  <c r="H31" i="98" s="1"/>
  <c r="H34" i="98"/>
  <c r="H33" i="98"/>
  <c r="J23" i="98"/>
  <c r="L36" i="98"/>
  <c r="L35" i="98"/>
  <c r="L34" i="98"/>
  <c r="L33" i="98"/>
  <c r="L32" i="98"/>
  <c r="L31" i="98"/>
  <c r="L30" i="98"/>
  <c r="J25" i="98" l="1"/>
  <c r="J26" i="98"/>
  <c r="J27" i="98"/>
  <c r="P25" i="98" l="1"/>
  <c r="P24" i="98"/>
  <c r="P26" i="98"/>
  <c r="P27" i="98"/>
  <c r="P23" i="98"/>
  <c r="K24" i="98"/>
  <c r="K25" i="98"/>
  <c r="K26" i="98"/>
  <c r="K27" i="98"/>
</calcChain>
</file>

<file path=xl/sharedStrings.xml><?xml version="1.0" encoding="utf-8"?>
<sst xmlns="http://schemas.openxmlformats.org/spreadsheetml/2006/main" count="362" uniqueCount="109">
  <si>
    <t>ТЕХНИЧЕСКИЕ ДАННЫЕ ТРАССЫ:</t>
  </si>
  <si>
    <t>ФАМИЛИЯ ИМЯ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</si>
  <si>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</si>
  <si>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</si>
  <si>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</si>
  <si>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</si>
  <si>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</si>
  <si>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</si>
  <si>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</si>
  <si>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</si>
  <si>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</si>
  <si>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</si>
  <si>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</si>
  <si>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</si>
  <si>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</si>
  <si>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ТЕХНИЧЕСКИЙ ДЕЛЕГАТ ФВСР:</t>
  </si>
  <si>
    <t>ГЛАВНЫЙ СУДЬЯ:</t>
  </si>
  <si>
    <t>ГЛАВНЫЙ СЕКРЕТАРЬ:</t>
  </si>
  <si>
    <t>МСМК</t>
  </si>
  <si>
    <t>СКОРОСТЬ км/ч</t>
  </si>
  <si>
    <t>МС</t>
  </si>
  <si>
    <t>ВЫПОЛНЕНИЕ НТУ ЕВСК</t>
  </si>
  <si>
    <t>ОТСТАВАНИЕ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</si>
  <si>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</si>
  <si>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</si>
  <si>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</si>
  <si>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</si>
  <si>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</si>
  <si>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</si>
  <si>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</si>
  <si>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</si>
  <si>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</si>
  <si>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UCI ID</t>
  </si>
  <si>
    <t>ДИСТАНЦИЯ: ДЛИНА КРУГА/КРУГОВ</t>
  </si>
  <si>
    <t>1 СР</t>
  </si>
  <si>
    <t>Лимит времени</t>
  </si>
  <si>
    <t/>
  </si>
  <si>
    <t>2 СР</t>
  </si>
  <si>
    <t>3 СР</t>
  </si>
  <si>
    <t>Министерство спорта Мурманской области</t>
  </si>
  <si>
    <t>ГАУМО "Центр спортивной подготовки"</t>
  </si>
  <si>
    <t>Федерация велосипедного спорта Мурманской  области</t>
  </si>
  <si>
    <t>ДАТА ПРОВЕДЕНИЯ: 08 апреля 2023 года</t>
  </si>
  <si>
    <t xml:space="preserve">НАЧАЛО ГОНКИ: 11ч 00м 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</si>
  <si>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</t>
    </r>
  </si>
  <si>
    <t xml:space="preserve">МАКСИМАЛЬНЫЙ ПЕРЕПАД (HD)(м): </t>
  </si>
  <si>
    <t xml:space="preserve">Температура: </t>
  </si>
  <si>
    <t xml:space="preserve">Влажность: </t>
  </si>
  <si>
    <t xml:space="preserve">Осадки: </t>
  </si>
  <si>
    <t xml:space="preserve">Ветер: </t>
  </si>
  <si>
    <t xml:space="preserve">Миннебаев Д.Н (2 КАТ, г. Мурманск) </t>
  </si>
  <si>
    <t xml:space="preserve">Миннебаева О.А(2 КАТ., г.Мурманск) </t>
  </si>
  <si>
    <t xml:space="preserve">СУММА ПОЛОЖИТЕЛЬНЫХ ПЕРЕПАДОВ ВЫСОТЫ НА ДИСТАНЦИИ (ТС)(м): </t>
  </si>
  <si>
    <t>88-й международный традиционный Праздник Севера</t>
  </si>
  <si>
    <t>БОЙКО Дмитрий</t>
  </si>
  <si>
    <t>КАСЬЯНОВ Владислав</t>
  </si>
  <si>
    <t>КОНОНЧУК Денис</t>
  </si>
  <si>
    <t>КРАСИЛОВ Сергей</t>
  </si>
  <si>
    <t>КРИГАНЧУК Алексей</t>
  </si>
  <si>
    <t>СЕЛИВАНОВ Иван</t>
  </si>
  <si>
    <t>ТКАЧУК Артём</t>
  </si>
  <si>
    <t>ТРИДЦАКОВ Виталий</t>
  </si>
  <si>
    <t>ЧЕСНОКОВ Геннадий</t>
  </si>
  <si>
    <t>ЧУВАЕВ Игорь</t>
  </si>
  <si>
    <t>ГОЛУШКОВ Артем</t>
  </si>
  <si>
    <t>ЛУКИН Владислав</t>
  </si>
  <si>
    <t>ЛУЩАК Артем</t>
  </si>
  <si>
    <t>МИННЕБАЕВ Михаил</t>
  </si>
  <si>
    <t>БАРАНОВА Анна</t>
  </si>
  <si>
    <t>КЕЛЛЕР Софья</t>
  </si>
  <si>
    <t>ЛИПИНА Анна</t>
  </si>
  <si>
    <t>ОВЧИННИКОВА Наталья</t>
  </si>
  <si>
    <t>ГОД РОЖД.</t>
  </si>
  <si>
    <t>змс</t>
  </si>
  <si>
    <t>На фэтбайках</t>
  </si>
  <si>
    <t>ИТОГОВЫЙ ПРОТОКОЛ</t>
  </si>
  <si>
    <t>Юноши 14-16 лет</t>
  </si>
  <si>
    <t>Мурманск - МОСШОР</t>
  </si>
  <si>
    <t>Мурманская область</t>
  </si>
  <si>
    <t>Мурманск</t>
  </si>
  <si>
    <t>Город, ФСО</t>
  </si>
  <si>
    <t>Печенгский район</t>
  </si>
  <si>
    <t>Мурманск - Марафонсевер</t>
  </si>
  <si>
    <t>Мурманск - РСТ</t>
  </si>
  <si>
    <t>Мончегорск</t>
  </si>
  <si>
    <t>Республика Карелия</t>
  </si>
  <si>
    <t>Петрозаводск</t>
  </si>
  <si>
    <t xml:space="preserve">Североморск - Велоклуб 'Пилигримы' </t>
  </si>
  <si>
    <t>НС</t>
  </si>
  <si>
    <t>СУДЬЯ НА ФИНИШЕ</t>
  </si>
  <si>
    <t>3 сп.юн.р.</t>
  </si>
  <si>
    <t>25/1</t>
  </si>
  <si>
    <t>ЕФИМКИН Матвей</t>
  </si>
  <si>
    <t>Миннебаев Д.Н. (2 КАТ.,г.Мурманск)</t>
  </si>
  <si>
    <t>Миннебаева О.А. (2 КАТ., г. Мурманск)</t>
  </si>
  <si>
    <t>Сорокин В.Е. (2 КАТ, г. Мурманск)</t>
  </si>
  <si>
    <t>Девушки 14-16 лет</t>
  </si>
  <si>
    <t>Мужчины</t>
  </si>
  <si>
    <t>НАЗВАНИЕ ТРАССЫ / РЕГ. НОМЕР: СК "Долина Уюта"</t>
  </si>
  <si>
    <t>МЕСТО ПРОВЕДЕНИЯ: г. Мурманск</t>
  </si>
  <si>
    <t>№ ЕКП:</t>
  </si>
  <si>
    <t>№ ВРВС:</t>
  </si>
  <si>
    <t>Велосипедные мероприятия</t>
  </si>
  <si>
    <t>по велосипедному спорту</t>
  </si>
  <si>
    <t>маунтинбайк - велокросс</t>
  </si>
  <si>
    <t>Юниоры 17-18 лет</t>
  </si>
  <si>
    <r>
      <rPr>
        <b/>
        <sz val="11"/>
        <color theme="1"/>
        <rFont val="Calibri"/>
        <family val="2"/>
        <charset val="204"/>
        <scheme val="minor"/>
      </rPr>
      <t>ОКОНЧАНИЕ ГОНКИ: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</si>
  <si>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Юниорки 17-18 лет</t>
  </si>
  <si>
    <t>Женщины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</si>
</sst>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yyyy"/>
    <numFmt numFmtId="165" formatCode="h:mm:ss.00"/>
    <numFmt numFmtId="166" formatCode="\+mm:ss.0"/>
    <numFmt numFmtId="167" formatCode="\+mm:ss.00"/>
  </numFmts>
  <fonts count="3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1"/>
      <color theme="0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5" fillId="0" borderId="0"/>
    <xf numFmtId="0" fontId="4" fillId="0" borderId="0"/>
    <xf numFmtId="0" fontId="3" fillId="0" borderId="0"/>
    <xf numFmtId="0" fontId="17" fillId="0" borderId="0"/>
    <xf numFmtId="0" fontId="3" fillId="0" borderId="0"/>
    <xf numFmtId="0" fontId="3" fillId="0" borderId="0"/>
    <xf numFmtId="0" fontId="2" fillId="0" borderId="0"/>
    <xf numFmtId="0" fontId="3" fillId="0" borderId="0"/>
  </cellStyleXfs>
  <cellXfs count="352">
    <xf numFmtId="0" fontId="0" fillId="0" borderId="0" xfId="0"/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15" fillId="0" borderId="2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15" fillId="0" borderId="15" xfId="0" applyFont="1" applyBorder="1" applyAlignment="1">
      <alignment horizontal="right" vertical="center"/>
    </xf>
    <xf numFmtId="2" fontId="13" fillId="0" borderId="2" xfId="0" applyNumberFormat="1" applyFont="1" applyBorder="1" applyAlignment="1">
      <alignment vertical="center"/>
    </xf>
    <xf numFmtId="2" fontId="13" fillId="0" borderId="3" xfId="0" applyNumberFormat="1" applyFont="1" applyBorder="1" applyAlignment="1">
      <alignment vertical="center"/>
    </xf>
    <xf numFmtId="2" fontId="6" fillId="0" borderId="26" xfId="0" applyNumberFormat="1" applyFont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14" fontId="13" fillId="0" borderId="2" xfId="0" applyNumberFormat="1" applyFont="1" applyBorder="1" applyAlignment="1">
      <alignment vertical="center"/>
    </xf>
    <xf numFmtId="14" fontId="13" fillId="0" borderId="3" xfId="0" applyNumberFormat="1" applyFont="1" applyBorder="1" applyAlignment="1">
      <alignment vertical="center"/>
    </xf>
    <xf numFmtId="14" fontId="6" fillId="0" borderId="5" xfId="0" applyNumberFormat="1" applyFont="1" applyBorder="1" applyAlignment="1">
      <alignment vertical="center"/>
    </xf>
    <xf numFmtId="14" fontId="6" fillId="0" borderId="26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49" fontId="13" fillId="0" borderId="17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2" fontId="16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Alignment="1">
      <alignment vertical="center"/>
    </xf>
    <xf numFmtId="0" fontId="16" fillId="0" borderId="21" xfId="0" applyFont="1" applyBorder="1" applyAlignment="1">
      <alignment vertical="center"/>
    </xf>
    <xf numFmtId="14" fontId="6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vertical="center"/>
    </xf>
    <xf numFmtId="165" fontId="6" fillId="0" borderId="26" xfId="0" applyNumberFormat="1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5" fontId="13" fillId="0" borderId="2" xfId="0" applyNumberFormat="1" applyFont="1" applyBorder="1" applyAlignment="1">
      <alignment vertical="center"/>
    </xf>
    <xf numFmtId="165" fontId="13" fillId="0" borderId="3" xfId="0" applyNumberFormat="1" applyFont="1" applyBorder="1" applyAlignment="1">
      <alignment vertical="center"/>
    </xf>
    <xf numFmtId="165" fontId="6" fillId="0" borderId="26" xfId="0" applyNumberFormat="1" applyFont="1" applyBorder="1" applyAlignment="1">
      <alignment vertical="center"/>
    </xf>
    <xf numFmtId="165" fontId="6" fillId="0" borderId="0" xfId="0" applyNumberFormat="1" applyFont="1" applyAlignment="1">
      <alignment vertical="center"/>
    </xf>
    <xf numFmtId="0" fontId="6" fillId="0" borderId="0" xfId="0" applyFont="1" applyAlignment="1">
      <alignment horizontal="justify"/>
    </xf>
    <xf numFmtId="0" fontId="18" fillId="0" borderId="0" xfId="8" applyFont="1" applyAlignment="1">
      <alignment vertical="center" wrapText="1"/>
    </xf>
    <xf numFmtId="14" fontId="16" fillId="0" borderId="0" xfId="0" applyNumberFormat="1" applyFont="1" applyAlignment="1">
      <alignment horizontal="center" vertical="center" wrapText="1"/>
    </xf>
    <xf numFmtId="164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horizontal="center" vertical="center" wrapText="1"/>
    </xf>
    <xf numFmtId="165" fontId="16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6" fillId="3" borderId="0" xfId="0" applyFont="1" applyFill="1" applyAlignment="1">
      <alignment vertical="center"/>
    </xf>
    <xf numFmtId="165" fontId="13" fillId="3" borderId="2" xfId="0" applyNumberFormat="1" applyFont="1" applyFill="1" applyBorder="1" applyAlignment="1">
      <alignment horizontal="center" vertical="center"/>
    </xf>
    <xf numFmtId="165" fontId="13" fillId="3" borderId="3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4" fontId="6" fillId="0" borderId="21" xfId="0" applyNumberFormat="1" applyFont="1" applyBorder="1" applyAlignment="1">
      <alignment vertical="center"/>
    </xf>
    <xf numFmtId="0" fontId="12" fillId="2" borderId="23" xfId="0" applyFont="1" applyFill="1" applyBorder="1" applyAlignment="1">
      <alignment vertical="center"/>
    </xf>
    <xf numFmtId="0" fontId="16" fillId="0" borderId="35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right" vertical="center"/>
    </xf>
    <xf numFmtId="165" fontId="19" fillId="0" borderId="1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vertical="center"/>
    </xf>
    <xf numFmtId="0" fontId="16" fillId="0" borderId="1" xfId="0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166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5" fillId="2" borderId="17" xfId="0" applyFont="1" applyFill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4" fontId="6" fillId="0" borderId="2" xfId="0" applyNumberFormat="1" applyFont="1" applyBorder="1" applyAlignment="1">
      <alignment vertical="center"/>
    </xf>
    <xf numFmtId="165" fontId="24" fillId="0" borderId="4" xfId="0" applyNumberFormat="1" applyFont="1" applyBorder="1" applyAlignment="1">
      <alignment vertical="center"/>
    </xf>
    <xf numFmtId="165" fontId="24" fillId="0" borderId="5" xfId="0" applyNumberFormat="1" applyFont="1" applyBorder="1" applyAlignment="1">
      <alignment vertical="center"/>
    </xf>
    <xf numFmtId="165" fontId="24" fillId="0" borderId="4" xfId="0" applyNumberFormat="1" applyFont="1" applyBorder="1" applyAlignment="1">
      <alignment horizontal="left" vertical="center"/>
    </xf>
    <xf numFmtId="165" fontId="22" fillId="0" borderId="5" xfId="0" applyNumberFormat="1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39" xfId="0" applyFont="1" applyBorder="1" applyAlignment="1">
      <alignment horizontal="right" vertical="center"/>
    </xf>
    <xf numFmtId="167" fontId="6" fillId="0" borderId="1" xfId="0" applyNumberFormat="1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left" vertical="center" wrapText="1"/>
    </xf>
    <xf numFmtId="1" fontId="6" fillId="0" borderId="41" xfId="0" applyNumberFormat="1" applyFont="1" applyBorder="1" applyAlignment="1">
      <alignment horizontal="center" vertical="center"/>
    </xf>
    <xf numFmtId="164" fontId="6" fillId="0" borderId="41" xfId="0" applyNumberFormat="1" applyFont="1" applyBorder="1" applyAlignment="1">
      <alignment horizontal="center" vertical="center" wrapText="1"/>
    </xf>
    <xf numFmtId="165" fontId="19" fillId="0" borderId="41" xfId="0" applyNumberFormat="1" applyFont="1" applyBorder="1" applyAlignment="1">
      <alignment horizontal="center" vertical="center"/>
    </xf>
    <xf numFmtId="167" fontId="6" fillId="0" borderId="41" xfId="0" applyNumberFormat="1" applyFont="1" applyBorder="1" applyAlignment="1">
      <alignment horizontal="center" vertical="center"/>
    </xf>
    <xf numFmtId="2" fontId="6" fillId="0" borderId="41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 wrapText="1"/>
    </xf>
    <xf numFmtId="0" fontId="21" fillId="0" borderId="1" xfId="8" applyFont="1" applyBorder="1" applyAlignment="1">
      <alignment horizontal="center" vertical="center" wrapText="1"/>
    </xf>
    <xf numFmtId="0" fontId="21" fillId="0" borderId="41" xfId="8" applyFont="1" applyBorder="1" applyAlignment="1">
      <alignment horizontal="center" vertical="center" wrapText="1"/>
    </xf>
    <xf numFmtId="0" fontId="23" fillId="0" borderId="16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49" fontId="23" fillId="0" borderId="5" xfId="0" applyNumberFormat="1" applyFont="1" applyBorder="1" applyAlignment="1">
      <alignment horizontal="left" vertical="center"/>
    </xf>
    <xf numFmtId="14" fontId="23" fillId="0" borderId="31" xfId="0" applyNumberFormat="1" applyFont="1" applyBorder="1" applyAlignment="1">
      <alignment vertical="center"/>
    </xf>
    <xf numFmtId="0" fontId="23" fillId="0" borderId="32" xfId="0" applyFont="1" applyBorder="1" applyAlignment="1">
      <alignment vertical="center"/>
    </xf>
    <xf numFmtId="0" fontId="23" fillId="0" borderId="4" xfId="0" applyFont="1" applyBorder="1" applyAlignment="1">
      <alignment horizontal="left" vertical="center"/>
    </xf>
    <xf numFmtId="0" fontId="23" fillId="0" borderId="6" xfId="0" applyFont="1" applyBorder="1" applyAlignment="1">
      <alignment horizontal="center" vertical="center"/>
    </xf>
    <xf numFmtId="2" fontId="23" fillId="0" borderId="4" xfId="0" applyNumberFormat="1" applyFont="1" applyBorder="1" applyAlignment="1">
      <alignment vertical="center"/>
    </xf>
    <xf numFmtId="0" fontId="23" fillId="0" borderId="17" xfId="0" applyFont="1" applyBorder="1" applyAlignment="1">
      <alignment horizontal="left" vertical="center"/>
    </xf>
    <xf numFmtId="0" fontId="23" fillId="0" borderId="0" xfId="0" applyFont="1" applyAlignment="1">
      <alignment vertical="center"/>
    </xf>
    <xf numFmtId="9" fontId="23" fillId="0" borderId="5" xfId="0" applyNumberFormat="1" applyFont="1" applyBorder="1" applyAlignment="1">
      <alignment horizontal="left" vertical="center"/>
    </xf>
    <xf numFmtId="14" fontId="23" fillId="0" borderId="33" xfId="0" applyNumberFormat="1" applyFont="1" applyBorder="1" applyAlignment="1">
      <alignment vertical="center"/>
    </xf>
    <xf numFmtId="0" fontId="23" fillId="0" borderId="34" xfId="0" applyFont="1" applyBorder="1" applyAlignment="1">
      <alignment vertical="center"/>
    </xf>
    <xf numFmtId="49" fontId="23" fillId="0" borderId="4" xfId="0" applyNumberFormat="1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14" fontId="23" fillId="0" borderId="0" xfId="0" applyNumberFormat="1" applyFont="1" applyAlignment="1">
      <alignment vertical="center"/>
    </xf>
    <xf numFmtId="14" fontId="23" fillId="0" borderId="30" xfId="0" applyNumberFormat="1" applyFont="1" applyBorder="1" applyAlignment="1">
      <alignment vertical="center"/>
    </xf>
    <xf numFmtId="0" fontId="23" fillId="0" borderId="29" xfId="0" applyFont="1" applyBorder="1" applyAlignment="1">
      <alignment vertical="center"/>
    </xf>
    <xf numFmtId="49" fontId="23" fillId="0" borderId="17" xfId="0" applyNumberFormat="1" applyFont="1" applyBorder="1" applyAlignment="1">
      <alignment vertical="center"/>
    </xf>
    <xf numFmtId="0" fontId="15" fillId="0" borderId="40" xfId="0" applyFont="1" applyBorder="1" applyAlignment="1">
      <alignment horizontal="center" vertical="center"/>
    </xf>
    <xf numFmtId="2" fontId="23" fillId="0" borderId="5" xfId="0" applyNumberFormat="1" applyFont="1" applyBorder="1" applyAlignment="1">
      <alignment vertical="center"/>
    </xf>
    <xf numFmtId="0" fontId="23" fillId="0" borderId="31" xfId="0" applyFont="1" applyBorder="1" applyAlignment="1">
      <alignment horizontal="right" vertical="center"/>
    </xf>
    <xf numFmtId="165" fontId="23" fillId="0" borderId="32" xfId="0" applyNumberFormat="1" applyFont="1" applyBorder="1" applyAlignment="1">
      <alignment vertical="center"/>
    </xf>
    <xf numFmtId="0" fontId="23" fillId="0" borderId="33" xfId="0" applyFont="1" applyBorder="1" applyAlignment="1">
      <alignment horizontal="right" vertical="center"/>
    </xf>
    <xf numFmtId="165" fontId="23" fillId="0" borderId="34" xfId="0" applyNumberFormat="1" applyFont="1" applyBorder="1" applyAlignment="1">
      <alignment vertical="center"/>
    </xf>
    <xf numFmtId="0" fontId="23" fillId="0" borderId="30" xfId="0" applyFont="1" applyBorder="1" applyAlignment="1">
      <alignment horizontal="right" vertical="center"/>
    </xf>
    <xf numFmtId="165" fontId="23" fillId="0" borderId="29" xfId="0" applyNumberFormat="1" applyFont="1" applyBorder="1" applyAlignment="1">
      <alignment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165" fontId="7" fillId="2" borderId="37" xfId="3" applyNumberFormat="1" applyFont="1" applyFill="1" applyBorder="1" applyAlignment="1">
      <alignment horizontal="center" vertical="center" wrapText="1"/>
    </xf>
    <xf numFmtId="165" fontId="7" fillId="2" borderId="1" xfId="3" applyNumberFormat="1" applyFont="1" applyFill="1" applyBorder="1" applyAlignment="1">
      <alignment horizontal="center" vertical="center" wrapText="1"/>
    </xf>
    <xf numFmtId="2" fontId="7" fillId="2" borderId="37" xfId="3" applyNumberFormat="1" applyFont="1" applyFill="1" applyBorder="1" applyAlignment="1">
      <alignment horizontal="center" vertical="center" wrapText="1"/>
    </xf>
    <xf numFmtId="2" fontId="7" fillId="2" borderId="1" xfId="3" applyNumberFormat="1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7" fillId="2" borderId="37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/>
    </xf>
    <xf numFmtId="165" fontId="12" fillId="2" borderId="4" xfId="0" applyNumberFormat="1" applyFont="1" applyFill="1" applyBorder="1" applyAlignment="1">
      <alignment horizontal="center" vertical="center"/>
    </xf>
    <xf numFmtId="165" fontId="12" fillId="2" borderId="5" xfId="0" applyNumberFormat="1" applyFont="1" applyFill="1" applyBorder="1" applyAlignment="1">
      <alignment horizontal="center" vertical="center"/>
    </xf>
    <xf numFmtId="165" fontId="12" fillId="2" borderId="17" xfId="0" applyNumberFormat="1" applyFont="1" applyFill="1" applyBorder="1" applyAlignment="1">
      <alignment horizontal="center" vertical="center"/>
    </xf>
    <xf numFmtId="165" fontId="25" fillId="0" borderId="4" xfId="0" applyNumberFormat="1" applyFont="1" applyBorder="1" applyAlignment="1">
      <alignment horizontal="left" vertical="center"/>
    </xf>
    <xf numFmtId="165" fontId="25" fillId="0" borderId="5" xfId="0" applyNumberFormat="1" applyFont="1" applyBorder="1" applyAlignment="1">
      <alignment horizontal="left" vertical="center"/>
    </xf>
    <xf numFmtId="165" fontId="25" fillId="0" borderId="17" xfId="0" applyNumberFormat="1" applyFont="1" applyBorder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14" fontId="7" fillId="2" borderId="37" xfId="3" applyNumberFormat="1" applyFont="1" applyFill="1" applyBorder="1" applyAlignment="1">
      <alignment horizontal="center" vertical="center" wrapText="1"/>
    </xf>
    <xf numFmtId="14" fontId="7" fillId="2" borderId="1" xfId="3" applyNumberFormat="1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3" borderId="10" xfId="0" applyFont="1" applyFill="1" applyBorder="1" applyAlignment="1">
      <alignment horizontal="center" vertical="center"/>
    </xf>
    <xf numFmtId="0" fontId="32" fillId="3" borderId="0" xfId="0" applyFont="1" applyFill="1" applyAlignment="1">
      <alignment horizontal="center" vertical="center"/>
    </xf>
    <xf numFmtId="0" fontId="32" fillId="3" borderId="11" xfId="0" applyFont="1" applyFill="1" applyBorder="1" applyAlignment="1">
      <alignment horizontal="center" vertical="center"/>
    </xf>
    <xf numFmtId="0" fontId="29" fillId="3" borderId="0" xfId="0" applyFont="1" applyFill="1" applyAlignment="1">
      <alignment vertical="center"/>
    </xf>
    <xf numFmtId="0" fontId="33" fillId="0" borderId="10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14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7" fillId="0" borderId="2" xfId="0" applyFont="1" applyBorder="1" applyAlignment="1">
      <alignment vertical="center"/>
    </xf>
    <xf numFmtId="165" fontId="1" fillId="3" borderId="2" xfId="0" applyNumberFormat="1" applyFont="1" applyFill="1" applyBorder="1" applyAlignment="1">
      <alignment horizontal="center" vertical="center"/>
    </xf>
    <xf numFmtId="165" fontId="1" fillId="0" borderId="2" xfId="0" applyNumberFormat="1" applyFont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0" fontId="33" fillId="0" borderId="2" xfId="0" applyFont="1" applyBorder="1" applyAlignment="1">
      <alignment horizontal="right" vertical="center"/>
    </xf>
    <xf numFmtId="0" fontId="33" fillId="0" borderId="13" xfId="0" applyFont="1" applyBorder="1" applyAlignment="1">
      <alignment horizontal="right" vertical="center"/>
    </xf>
    <xf numFmtId="0" fontId="27" fillId="0" borderId="14" xfId="0" applyFont="1" applyBorder="1" applyAlignment="1">
      <alignment horizontal="left" vertical="center"/>
    </xf>
    <xf numFmtId="0" fontId="27" fillId="0" borderId="3" xfId="0" applyFont="1" applyBorder="1" applyAlignment="1">
      <alignment horizontal="left" vertical="center"/>
    </xf>
    <xf numFmtId="14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65" fontId="1" fillId="3" borderId="3" xfId="0" applyNumberFormat="1" applyFont="1" applyFill="1" applyBorder="1" applyAlignment="1">
      <alignment horizontal="center" vertical="center"/>
    </xf>
    <xf numFmtId="165" fontId="1" fillId="0" borderId="3" xfId="0" applyNumberFormat="1" applyFont="1" applyBorder="1" applyAlignment="1">
      <alignment vertical="center"/>
    </xf>
    <xf numFmtId="2" fontId="1" fillId="0" borderId="3" xfId="0" applyNumberFormat="1" applyFont="1" applyBorder="1" applyAlignment="1">
      <alignment vertical="center"/>
    </xf>
    <xf numFmtId="0" fontId="33" fillId="0" borderId="3" xfId="0" applyFont="1" applyBorder="1" applyAlignment="1">
      <alignment horizontal="right" vertical="center"/>
    </xf>
    <xf numFmtId="0" fontId="33" fillId="0" borderId="15" xfId="0" applyFont="1" applyBorder="1" applyAlignment="1">
      <alignment horizontal="right" vertical="center"/>
    </xf>
    <xf numFmtId="0" fontId="27" fillId="2" borderId="16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165" fontId="27" fillId="2" borderId="4" xfId="0" applyNumberFormat="1" applyFont="1" applyFill="1" applyBorder="1" applyAlignment="1">
      <alignment horizontal="center" vertical="center"/>
    </xf>
    <xf numFmtId="165" fontId="27" fillId="2" borderId="5" xfId="0" applyNumberFormat="1" applyFont="1" applyFill="1" applyBorder="1" applyAlignment="1">
      <alignment horizontal="center" vertical="center"/>
    </xf>
    <xf numFmtId="165" fontId="27" fillId="2" borderId="17" xfId="0" applyNumberFormat="1" applyFont="1" applyFill="1" applyBorder="1" applyAlignment="1">
      <alignment horizontal="center" vertical="center"/>
    </xf>
    <xf numFmtId="0" fontId="27" fillId="0" borderId="16" xfId="0" applyFont="1" applyBorder="1" applyAlignment="1">
      <alignment vertical="center"/>
    </xf>
    <xf numFmtId="0" fontId="27" fillId="0" borderId="5" xfId="0" applyFont="1" applyBorder="1" applyAlignment="1">
      <alignment horizontal="center" vertical="center"/>
    </xf>
    <xf numFmtId="0" fontId="27" fillId="0" borderId="5" xfId="0" applyFont="1" applyBorder="1" applyAlignment="1">
      <alignment vertical="center"/>
    </xf>
    <xf numFmtId="0" fontId="1" fillId="0" borderId="5" xfId="0" applyFont="1" applyBorder="1" applyAlignment="1">
      <alignment horizontal="right" vertical="center"/>
    </xf>
    <xf numFmtId="0" fontId="25" fillId="0" borderId="16" xfId="0" applyFont="1" applyBorder="1" applyAlignment="1">
      <alignment vertical="center"/>
    </xf>
    <xf numFmtId="14" fontId="29" fillId="0" borderId="5" xfId="0" applyNumberFormat="1" applyFont="1" applyBorder="1" applyAlignment="1">
      <alignment vertical="center"/>
    </xf>
    <xf numFmtId="0" fontId="29" fillId="0" borderId="5" xfId="0" applyFont="1" applyBorder="1" applyAlignment="1">
      <alignment vertical="center"/>
    </xf>
    <xf numFmtId="0" fontId="29" fillId="0" borderId="6" xfId="0" applyFont="1" applyBorder="1" applyAlignment="1">
      <alignment horizontal="right" vertical="center"/>
    </xf>
    <xf numFmtId="165" fontId="34" fillId="0" borderId="4" xfId="0" applyNumberFormat="1" applyFont="1" applyBorder="1" applyAlignment="1">
      <alignment vertical="center"/>
    </xf>
    <xf numFmtId="165" fontId="34" fillId="0" borderId="5" xfId="0" applyNumberFormat="1" applyFont="1" applyBorder="1" applyAlignment="1">
      <alignment vertical="center"/>
    </xf>
    <xf numFmtId="165" fontId="25" fillId="0" borderId="5" xfId="0" applyNumberFormat="1" applyFont="1" applyBorder="1" applyAlignment="1">
      <alignment vertical="center"/>
    </xf>
    <xf numFmtId="49" fontId="1" fillId="0" borderId="17" xfId="0" applyNumberFormat="1" applyFont="1" applyBorder="1" applyAlignment="1">
      <alignment horizontal="right" vertical="center"/>
    </xf>
    <xf numFmtId="0" fontId="29" fillId="0" borderId="5" xfId="0" applyFont="1" applyBorder="1" applyAlignment="1">
      <alignment horizontal="center" vertical="center"/>
    </xf>
    <xf numFmtId="14" fontId="29" fillId="0" borderId="21" xfId="0" applyNumberFormat="1" applyFont="1" applyBorder="1" applyAlignment="1">
      <alignment vertical="center"/>
    </xf>
    <xf numFmtId="0" fontId="29" fillId="0" borderId="21" xfId="0" applyFont="1" applyBorder="1" applyAlignment="1">
      <alignment vertical="center"/>
    </xf>
    <xf numFmtId="0" fontId="29" fillId="0" borderId="39" xfId="0" applyFont="1" applyBorder="1" applyAlignment="1">
      <alignment horizontal="right" vertical="center"/>
    </xf>
    <xf numFmtId="165" fontId="34" fillId="0" borderId="4" xfId="0" applyNumberFormat="1" applyFont="1" applyBorder="1" applyAlignment="1">
      <alignment horizontal="left" vertical="center"/>
    </xf>
    <xf numFmtId="165" fontId="35" fillId="0" borderId="5" xfId="0" applyNumberFormat="1" applyFont="1" applyBorder="1" applyAlignment="1">
      <alignment vertical="center"/>
    </xf>
    <xf numFmtId="0" fontId="26" fillId="0" borderId="5" xfId="0" applyFont="1" applyBorder="1" applyAlignment="1">
      <alignment horizontal="center" vertical="center"/>
    </xf>
    <xf numFmtId="0" fontId="29" fillId="0" borderId="27" xfId="0" applyFont="1" applyBorder="1" applyAlignment="1">
      <alignment vertical="center"/>
    </xf>
    <xf numFmtId="0" fontId="29" fillId="0" borderId="26" xfId="0" applyFont="1" applyBorder="1" applyAlignment="1">
      <alignment horizontal="center" vertical="center"/>
    </xf>
    <xf numFmtId="0" fontId="29" fillId="0" borderId="26" xfId="0" applyFont="1" applyBorder="1" applyAlignment="1">
      <alignment vertical="center"/>
    </xf>
    <xf numFmtId="14" fontId="29" fillId="0" borderId="26" xfId="0" applyNumberFormat="1" applyFont="1" applyBorder="1" applyAlignment="1">
      <alignment vertical="center"/>
    </xf>
    <xf numFmtId="165" fontId="29" fillId="0" borderId="26" xfId="0" applyNumberFormat="1" applyFont="1" applyBorder="1" applyAlignment="1">
      <alignment horizontal="center" vertical="center"/>
    </xf>
    <xf numFmtId="165" fontId="29" fillId="0" borderId="26" xfId="0" applyNumberFormat="1" applyFont="1" applyBorder="1" applyAlignment="1">
      <alignment vertical="center"/>
    </xf>
    <xf numFmtId="2" fontId="29" fillId="0" borderId="26" xfId="0" applyNumberFormat="1" applyFont="1" applyBorder="1" applyAlignment="1">
      <alignment vertical="center"/>
    </xf>
    <xf numFmtId="0" fontId="29" fillId="0" borderId="28" xfId="0" applyFont="1" applyBorder="1" applyAlignment="1">
      <alignment vertical="center"/>
    </xf>
    <xf numFmtId="0" fontId="36" fillId="2" borderId="36" xfId="0" applyFont="1" applyFill="1" applyBorder="1" applyAlignment="1">
      <alignment horizontal="center" vertical="center"/>
    </xf>
    <xf numFmtId="0" fontId="36" fillId="2" borderId="37" xfId="3" applyFont="1" applyFill="1" applyBorder="1" applyAlignment="1">
      <alignment horizontal="center" vertical="center" wrapText="1"/>
    </xf>
    <xf numFmtId="14" fontId="36" fillId="2" borderId="37" xfId="3" applyNumberFormat="1" applyFont="1" applyFill="1" applyBorder="1" applyAlignment="1">
      <alignment horizontal="center" vertical="center" wrapText="1"/>
    </xf>
    <xf numFmtId="165" fontId="36" fillId="2" borderId="37" xfId="3" applyNumberFormat="1" applyFont="1" applyFill="1" applyBorder="1" applyAlignment="1">
      <alignment horizontal="center" vertical="center" wrapText="1"/>
    </xf>
    <xf numFmtId="2" fontId="36" fillId="2" borderId="37" xfId="3" applyNumberFormat="1" applyFont="1" applyFill="1" applyBorder="1" applyAlignment="1">
      <alignment horizontal="center" vertical="center" wrapText="1"/>
    </xf>
    <xf numFmtId="0" fontId="36" fillId="2" borderId="37" xfId="0" applyFont="1" applyFill="1" applyBorder="1" applyAlignment="1">
      <alignment horizontal="center" vertical="center" wrapText="1"/>
    </xf>
    <xf numFmtId="0" fontId="36" fillId="2" borderId="38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36" fillId="2" borderId="18" xfId="0" applyFont="1" applyFill="1" applyBorder="1" applyAlignment="1">
      <alignment horizontal="center" vertical="center"/>
    </xf>
    <xf numFmtId="0" fontId="36" fillId="2" borderId="1" xfId="3" applyFont="1" applyFill="1" applyBorder="1" applyAlignment="1">
      <alignment horizontal="center" vertical="center" wrapText="1"/>
    </xf>
    <xf numFmtId="14" fontId="36" fillId="2" borderId="1" xfId="3" applyNumberFormat="1" applyFont="1" applyFill="1" applyBorder="1" applyAlignment="1">
      <alignment horizontal="center" vertical="center" wrapText="1"/>
    </xf>
    <xf numFmtId="165" fontId="36" fillId="2" borderId="1" xfId="3" applyNumberFormat="1" applyFont="1" applyFill="1" applyBorder="1" applyAlignment="1">
      <alignment horizontal="center" vertical="center" wrapText="1"/>
    </xf>
    <xf numFmtId="2" fontId="36" fillId="2" borderId="1" xfId="3" applyNumberFormat="1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36" fillId="2" borderId="19" xfId="0" applyFont="1" applyFill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1" fontId="29" fillId="0" borderId="1" xfId="0" applyNumberFormat="1" applyFont="1" applyBorder="1" applyAlignment="1">
      <alignment horizontal="center" vertical="center"/>
    </xf>
    <xf numFmtId="164" fontId="29" fillId="0" borderId="1" xfId="0" applyNumberFormat="1" applyFont="1" applyBorder="1" applyAlignment="1">
      <alignment horizontal="center" vertical="center" wrapText="1"/>
    </xf>
    <xf numFmtId="0" fontId="37" fillId="0" borderId="1" xfId="8" applyFont="1" applyBorder="1" applyAlignment="1">
      <alignment horizontal="center" vertical="center" wrapText="1"/>
    </xf>
    <xf numFmtId="165" fontId="38" fillId="0" borderId="1" xfId="0" applyNumberFormat="1" applyFont="1" applyBorder="1" applyAlignment="1">
      <alignment horizontal="center" vertical="center"/>
    </xf>
    <xf numFmtId="167" fontId="29" fillId="0" borderId="1" xfId="0" applyNumberFormat="1" applyFont="1" applyBorder="1" applyAlignment="1">
      <alignment horizontal="center" vertical="center"/>
    </xf>
    <xf numFmtId="2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 wrapText="1"/>
    </xf>
    <xf numFmtId="166" fontId="29" fillId="0" borderId="0" xfId="0" applyNumberFormat="1" applyFont="1" applyAlignment="1">
      <alignment vertical="center"/>
    </xf>
    <xf numFmtId="0" fontId="33" fillId="0" borderId="18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9" fillId="0" borderId="0" xfId="0" applyFont="1" applyAlignment="1">
      <alignment horizontal="justify"/>
    </xf>
    <xf numFmtId="0" fontId="33" fillId="0" borderId="0" xfId="8" applyFont="1" applyAlignment="1">
      <alignment vertical="center" wrapText="1"/>
    </xf>
    <xf numFmtId="14" fontId="26" fillId="0" borderId="0" xfId="0" applyNumberFormat="1" applyFont="1" applyAlignment="1">
      <alignment horizontal="center" vertical="center" wrapText="1"/>
    </xf>
    <xf numFmtId="164" fontId="26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165" fontId="26" fillId="0" borderId="0" xfId="0" applyNumberFormat="1" applyFont="1" applyAlignment="1">
      <alignment horizontal="center" vertical="center" wrapText="1"/>
    </xf>
    <xf numFmtId="165" fontId="26" fillId="0" borderId="0" xfId="0" applyNumberFormat="1" applyFont="1" applyAlignment="1">
      <alignment vertical="center" wrapText="1"/>
    </xf>
    <xf numFmtId="2" fontId="26" fillId="0" borderId="0" xfId="0" applyNumberFormat="1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7" fillId="2" borderId="24" xfId="0" applyFont="1" applyFill="1" applyBorder="1" applyAlignment="1">
      <alignment horizontal="center" vertical="center"/>
    </xf>
    <xf numFmtId="0" fontId="27" fillId="2" borderId="23" xfId="0" applyFont="1" applyFill="1" applyBorder="1" applyAlignment="1">
      <alignment horizontal="center" vertical="center"/>
    </xf>
    <xf numFmtId="0" fontId="27" fillId="2" borderId="23" xfId="0" applyFont="1" applyFill="1" applyBorder="1" applyAlignment="1">
      <alignment vertical="center"/>
    </xf>
    <xf numFmtId="0" fontId="27" fillId="2" borderId="25" xfId="0" applyFont="1" applyFill="1" applyBorder="1" applyAlignment="1">
      <alignment horizontal="center" vertical="center"/>
    </xf>
    <xf numFmtId="0" fontId="37" fillId="0" borderId="16" xfId="0" applyFont="1" applyBorder="1" applyAlignment="1">
      <alignment vertical="center"/>
    </xf>
    <xf numFmtId="0" fontId="37" fillId="0" borderId="5" xfId="0" applyFont="1" applyBorder="1" applyAlignment="1">
      <alignment vertical="center"/>
    </xf>
    <xf numFmtId="49" fontId="37" fillId="0" borderId="5" xfId="0" applyNumberFormat="1" applyFont="1" applyBorder="1" applyAlignment="1">
      <alignment horizontal="left" vertical="center"/>
    </xf>
    <xf numFmtId="14" fontId="37" fillId="0" borderId="31" xfId="0" applyNumberFormat="1" applyFont="1" applyBorder="1" applyAlignment="1">
      <alignment vertical="center"/>
    </xf>
    <xf numFmtId="0" fontId="37" fillId="0" borderId="32" xfId="0" applyFont="1" applyBorder="1" applyAlignment="1">
      <alignment vertical="center"/>
    </xf>
    <xf numFmtId="0" fontId="37" fillId="0" borderId="4" xfId="0" applyFont="1" applyBorder="1" applyAlignment="1">
      <alignment horizontal="left" vertical="center"/>
    </xf>
    <xf numFmtId="0" fontId="37" fillId="0" borderId="6" xfId="0" applyFont="1" applyBorder="1" applyAlignment="1">
      <alignment horizontal="center" vertical="center"/>
    </xf>
    <xf numFmtId="0" fontId="37" fillId="0" borderId="31" xfId="0" applyFont="1" applyBorder="1" applyAlignment="1">
      <alignment horizontal="right" vertical="center"/>
    </xf>
    <xf numFmtId="165" fontId="37" fillId="0" borderId="32" xfId="0" applyNumberFormat="1" applyFont="1" applyBorder="1" applyAlignment="1">
      <alignment vertical="center"/>
    </xf>
    <xf numFmtId="2" fontId="37" fillId="0" borderId="4" xfId="0" applyNumberFormat="1" applyFont="1" applyBorder="1" applyAlignment="1">
      <alignment vertical="center"/>
    </xf>
    <xf numFmtId="0" fontId="37" fillId="0" borderId="17" xfId="0" applyFont="1" applyBorder="1" applyAlignment="1">
      <alignment horizontal="left" vertical="center"/>
    </xf>
    <xf numFmtId="0" fontId="37" fillId="0" borderId="0" xfId="0" applyFont="1" applyAlignment="1">
      <alignment vertical="center"/>
    </xf>
    <xf numFmtId="9" fontId="37" fillId="0" borderId="5" xfId="0" applyNumberFormat="1" applyFont="1" applyBorder="1" applyAlignment="1">
      <alignment horizontal="left" vertical="center"/>
    </xf>
    <xf numFmtId="14" fontId="37" fillId="0" borderId="33" xfId="0" applyNumberFormat="1" applyFont="1" applyBorder="1" applyAlignment="1">
      <alignment vertical="center"/>
    </xf>
    <xf numFmtId="0" fontId="37" fillId="0" borderId="34" xfId="0" applyFont="1" applyBorder="1" applyAlignment="1">
      <alignment vertical="center"/>
    </xf>
    <xf numFmtId="49" fontId="37" fillId="0" borderId="4" xfId="0" applyNumberFormat="1" applyFont="1" applyBorder="1" applyAlignment="1">
      <alignment horizontal="left" vertical="center"/>
    </xf>
    <xf numFmtId="0" fontId="37" fillId="0" borderId="33" xfId="0" applyFont="1" applyBorder="1" applyAlignment="1">
      <alignment horizontal="right" vertical="center"/>
    </xf>
    <xf numFmtId="165" fontId="37" fillId="0" borderId="34" xfId="0" applyNumberFormat="1" applyFont="1" applyBorder="1" applyAlignment="1">
      <alignment vertical="center"/>
    </xf>
    <xf numFmtId="0" fontId="37" fillId="0" borderId="5" xfId="0" applyFont="1" applyBorder="1" applyAlignment="1">
      <alignment horizontal="left" vertical="center"/>
    </xf>
    <xf numFmtId="0" fontId="37" fillId="0" borderId="6" xfId="0" applyFont="1" applyBorder="1" applyAlignment="1">
      <alignment vertical="center"/>
    </xf>
    <xf numFmtId="14" fontId="37" fillId="0" borderId="0" xfId="0" applyNumberFormat="1" applyFont="1" applyAlignment="1">
      <alignment vertical="center"/>
    </xf>
    <xf numFmtId="14" fontId="37" fillId="0" borderId="30" xfId="0" applyNumberFormat="1" applyFont="1" applyBorder="1" applyAlignment="1">
      <alignment vertical="center"/>
    </xf>
    <xf numFmtId="0" fontId="37" fillId="0" borderId="29" xfId="0" applyFont="1" applyBorder="1" applyAlignment="1">
      <alignment vertical="center"/>
    </xf>
    <xf numFmtId="0" fontId="37" fillId="0" borderId="30" xfId="0" applyFont="1" applyBorder="1" applyAlignment="1">
      <alignment horizontal="right" vertical="center"/>
    </xf>
    <xf numFmtId="165" fontId="37" fillId="0" borderId="29" xfId="0" applyNumberFormat="1" applyFont="1" applyBorder="1" applyAlignment="1">
      <alignment vertical="center"/>
    </xf>
    <xf numFmtId="2" fontId="37" fillId="0" borderId="5" xfId="0" applyNumberFormat="1" applyFont="1" applyBorder="1" applyAlignment="1">
      <alignment vertical="center"/>
    </xf>
    <xf numFmtId="49" fontId="37" fillId="0" borderId="17" xfId="0" applyNumberFormat="1" applyFont="1" applyBorder="1" applyAlignment="1">
      <alignment vertical="center"/>
    </xf>
    <xf numFmtId="0" fontId="29" fillId="0" borderId="12" xfId="0" applyFont="1" applyBorder="1" applyAlignment="1">
      <alignment vertical="center"/>
    </xf>
    <xf numFmtId="0" fontId="29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vertical="center"/>
    </xf>
    <xf numFmtId="14" fontId="29" fillId="0" borderId="2" xfId="0" applyNumberFormat="1" applyFont="1" applyBorder="1" applyAlignment="1">
      <alignment vertical="center"/>
    </xf>
    <xf numFmtId="165" fontId="29" fillId="0" borderId="0" xfId="0" applyNumberFormat="1" applyFont="1" applyAlignment="1">
      <alignment horizontal="center" vertical="center"/>
    </xf>
    <xf numFmtId="165" fontId="29" fillId="0" borderId="0" xfId="0" applyNumberFormat="1" applyFont="1" applyAlignment="1">
      <alignment vertical="center"/>
    </xf>
    <xf numFmtId="2" fontId="29" fillId="0" borderId="0" xfId="0" applyNumberFormat="1" applyFont="1" applyAlignment="1">
      <alignment vertical="center"/>
    </xf>
    <xf numFmtId="0" fontId="29" fillId="0" borderId="11" xfId="0" applyFont="1" applyBorder="1" applyAlignment="1">
      <alignment vertical="center"/>
    </xf>
    <xf numFmtId="0" fontId="33" fillId="2" borderId="16" xfId="0" applyFont="1" applyFill="1" applyBorder="1" applyAlignment="1">
      <alignment horizontal="center" vertical="center"/>
    </xf>
    <xf numFmtId="0" fontId="33" fillId="2" borderId="5" xfId="0" applyFont="1" applyFill="1" applyBorder="1" applyAlignment="1">
      <alignment horizontal="center" vertical="center"/>
    </xf>
    <xf numFmtId="0" fontId="33" fillId="2" borderId="5" xfId="0" applyFont="1" applyFill="1" applyBorder="1" applyAlignment="1">
      <alignment vertical="center"/>
    </xf>
    <xf numFmtId="0" fontId="33" fillId="2" borderId="17" xfId="0" applyFont="1" applyFill="1" applyBorder="1" applyAlignment="1">
      <alignment vertical="center"/>
    </xf>
    <xf numFmtId="0" fontId="29" fillId="0" borderId="1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14" fontId="29" fillId="0" borderId="0" xfId="0" applyNumberFormat="1" applyFont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21" xfId="0" applyFont="1" applyBorder="1" applyAlignment="1">
      <alignment vertical="center"/>
    </xf>
    <xf numFmtId="0" fontId="26" fillId="0" borderId="22" xfId="0" applyFont="1" applyBorder="1" applyAlignment="1">
      <alignment vertical="center"/>
    </xf>
    <xf numFmtId="14" fontId="29" fillId="0" borderId="0" xfId="0" applyNumberFormat="1" applyFont="1" applyAlignment="1">
      <alignment vertical="center"/>
    </xf>
  </cellXfs>
  <cellStyles count="9">
    <cellStyle name="Обычный" xfId="0" builtinId="0"/>
    <cellStyle name="Обычный 12" xfId="1"/>
    <cellStyle name="Обычный 2" xfId="2"/>
    <cellStyle name="Обычный 2 2" xfId="6"/>
    <cellStyle name="Обычный 2 3" xfId="5"/>
    <cellStyle name="Обычный 3" xfId="7"/>
    <cellStyle name="Обычный 4" xfId="4"/>
    <cellStyle name="Обычный_ID4938_RS_1" xfId="8"/>
    <cellStyle name="Обычный_Стартовый протокол Смирнов_20101106_Result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108370</xdr:colOff>
      <xdr:row>0</xdr:row>
      <xdr:rowOff>63443</xdr:rowOff>
    </xdr:from>
    <xdr:to>
      <xdr:col>1</xdr:col>
      <xdr:colOff>272142</xdr:colOff>
      <xdr:row>3</xdr:row>
      <xdr:rowOff>10885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370" y="63443"/>
          <a:ext cx="642743" cy="665899"/>
        </a:xfrm>
        <a:prstGeom prst="rect">
          <a:avLst/>
        </a:prstGeom>
      </xdr:spPr>
    </xdr:pic>
    <xdr:clientData/>
  </xdr:twoCellAnchor>
  <xdr:twoCellAnchor editAs="oneCell">
    <xdr:from>
      <xdr:col>1</xdr:col>
      <xdr:colOff>137160</xdr:colOff>
      <xdr:row>3</xdr:row>
      <xdr:rowOff>2722</xdr:rowOff>
    </xdr:from>
    <xdr:to>
      <xdr:col>3</xdr:col>
      <xdr:colOff>842282</xdr:colOff>
      <xdr:row>5</xdr:row>
      <xdr:rowOff>146141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885" y="745672"/>
          <a:ext cx="1171847" cy="705394"/>
        </a:xfrm>
        <a:prstGeom prst="rect">
          <a:avLst/>
        </a:prstGeom>
      </xdr:spPr>
    </xdr:pic>
    <xdr:clientData/>
  </xdr:twoCellAnchor>
  <xdr:twoCellAnchor editAs="oneCell">
    <xdr:from>
      <xdr:col>15</xdr:col>
      <xdr:colOff>333375</xdr:colOff>
      <xdr:row>28</xdr:row>
      <xdr:rowOff>196215</xdr:rowOff>
    </xdr:from>
    <xdr:to>
      <xdr:col>36</xdr:col>
      <xdr:colOff>542653</xdr:colOff>
      <xdr:row>74</xdr:row>
      <xdr:rowOff>148590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561695" y="12281535"/>
          <a:ext cx="13363575" cy="823150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370774</xdr:colOff>
      <xdr:row>2</xdr:row>
      <xdr:rowOff>194582</xdr:rowOff>
    </xdr:from>
    <xdr:to>
      <xdr:col>12</xdr:col>
      <xdr:colOff>507183</xdr:colOff>
      <xdr:row>5</xdr:row>
      <xdr:rowOff>77560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2517" y="673553"/>
          <a:ext cx="1401420" cy="676275"/>
        </a:xfrm>
        <a:prstGeom prst="rect">
          <a:avLst/>
        </a:prstGeom>
      </xdr:spPr>
    </xdr:pic>
    <xdr:clientData/>
  </xdr:twoCellAnchor>
  <xdr:twoCellAnchor editAs="oneCell">
    <xdr:from>
      <xdr:col>9</xdr:col>
      <xdr:colOff>921203</xdr:colOff>
      <xdr:row>0</xdr:row>
      <xdr:rowOff>146957</xdr:rowOff>
    </xdr:from>
    <xdr:to>
      <xdr:col>12</xdr:col>
      <xdr:colOff>663483</xdr:colOff>
      <xdr:row>2</xdr:row>
      <xdr:rowOff>38101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8903" y="146957"/>
          <a:ext cx="2066380" cy="386444"/>
        </a:xfrm>
        <a:prstGeom prst="rect">
          <a:avLst/>
        </a:prstGeom>
      </xdr:spPr>
    </xdr:pic>
    <xdr:clientData/>
  </xdr:twoCellAnchor>
  <xdr:twoCellAnchor editAs="oneCell">
    <xdr:from>
      <xdr:col>9</xdr:col>
      <xdr:colOff>366712</xdr:colOff>
      <xdr:row>0</xdr:row>
      <xdr:rowOff>65314</xdr:rowOff>
    </xdr:from>
    <xdr:to>
      <xdr:col>9</xdr:col>
      <xdr:colOff>819150</xdr:colOff>
      <xdr:row>2</xdr:row>
      <xdr:rowOff>185058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9369" y="65314"/>
          <a:ext cx="471488" cy="598715"/>
        </a:xfrm>
        <a:prstGeom prst="rect">
          <a:avLst/>
        </a:prstGeom>
      </xdr:spPr>
    </xdr:pic>
    <xdr:clientData/>
  </xdr:twoCellAnchor>
  <xdr:twoCellAnchor editAs="oneCell">
    <xdr:from>
      <xdr:col>3</xdr:col>
      <xdr:colOff>907847</xdr:colOff>
      <xdr:row>0</xdr:row>
      <xdr:rowOff>43543</xdr:rowOff>
    </xdr:from>
    <xdr:to>
      <xdr:col>4</xdr:col>
      <xdr:colOff>167369</xdr:colOff>
      <xdr:row>3</xdr:row>
      <xdr:rowOff>119560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297" y="43543"/>
          <a:ext cx="1107372" cy="8189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108370</xdr:colOff>
      <xdr:row>0</xdr:row>
      <xdr:rowOff>63443</xdr:rowOff>
    </xdr:from>
    <xdr:to>
      <xdr:col>1</xdr:col>
      <xdr:colOff>272142</xdr:colOff>
      <xdr:row>3</xdr:row>
      <xdr:rowOff>10885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370" y="63443"/>
          <a:ext cx="630497" cy="690392"/>
        </a:xfrm>
        <a:prstGeom prst="rect">
          <a:avLst/>
        </a:prstGeom>
      </xdr:spPr>
    </xdr:pic>
    <xdr:clientData/>
  </xdr:twoCellAnchor>
  <xdr:twoCellAnchor editAs="oneCell">
    <xdr:from>
      <xdr:col>1</xdr:col>
      <xdr:colOff>137160</xdr:colOff>
      <xdr:row>3</xdr:row>
      <xdr:rowOff>2722</xdr:rowOff>
    </xdr:from>
    <xdr:to>
      <xdr:col>3</xdr:col>
      <xdr:colOff>842282</xdr:colOff>
      <xdr:row>5</xdr:row>
      <xdr:rowOff>88991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885" y="745672"/>
          <a:ext cx="1171847" cy="705394"/>
        </a:xfrm>
        <a:prstGeom prst="rect">
          <a:avLst/>
        </a:prstGeom>
      </xdr:spPr>
    </xdr:pic>
    <xdr:clientData/>
  </xdr:twoCellAnchor>
  <xdr:twoCellAnchor editAs="oneCell">
    <xdr:from>
      <xdr:col>15</xdr:col>
      <xdr:colOff>333375</xdr:colOff>
      <xdr:row>25</xdr:row>
      <xdr:rowOff>196215</xdr:rowOff>
    </xdr:from>
    <xdr:to>
      <xdr:col>36</xdr:col>
      <xdr:colOff>542653</xdr:colOff>
      <xdr:row>71</xdr:row>
      <xdr:rowOff>148590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058775" y="5425440"/>
          <a:ext cx="13039453" cy="73628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370774</xdr:colOff>
      <xdr:row>2</xdr:row>
      <xdr:rowOff>194582</xdr:rowOff>
    </xdr:from>
    <xdr:to>
      <xdr:col>12</xdr:col>
      <xdr:colOff>507183</xdr:colOff>
      <xdr:row>5</xdr:row>
      <xdr:rowOff>20410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4324" y="689882"/>
          <a:ext cx="1374659" cy="692603"/>
        </a:xfrm>
        <a:prstGeom prst="rect">
          <a:avLst/>
        </a:prstGeom>
      </xdr:spPr>
    </xdr:pic>
    <xdr:clientData/>
  </xdr:twoCellAnchor>
  <xdr:twoCellAnchor editAs="oneCell">
    <xdr:from>
      <xdr:col>9</xdr:col>
      <xdr:colOff>921203</xdr:colOff>
      <xdr:row>0</xdr:row>
      <xdr:rowOff>146957</xdr:rowOff>
    </xdr:from>
    <xdr:to>
      <xdr:col>12</xdr:col>
      <xdr:colOff>663483</xdr:colOff>
      <xdr:row>2</xdr:row>
      <xdr:rowOff>38101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8903" y="146957"/>
          <a:ext cx="2066380" cy="386444"/>
        </a:xfrm>
        <a:prstGeom prst="rect">
          <a:avLst/>
        </a:prstGeom>
      </xdr:spPr>
    </xdr:pic>
    <xdr:clientData/>
  </xdr:twoCellAnchor>
  <xdr:twoCellAnchor editAs="oneCell">
    <xdr:from>
      <xdr:col>9</xdr:col>
      <xdr:colOff>366712</xdr:colOff>
      <xdr:row>0</xdr:row>
      <xdr:rowOff>65314</xdr:rowOff>
    </xdr:from>
    <xdr:to>
      <xdr:col>9</xdr:col>
      <xdr:colOff>819150</xdr:colOff>
      <xdr:row>2</xdr:row>
      <xdr:rowOff>185058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4412" y="65314"/>
          <a:ext cx="452438" cy="615044"/>
        </a:xfrm>
        <a:prstGeom prst="rect">
          <a:avLst/>
        </a:prstGeom>
      </xdr:spPr>
    </xdr:pic>
    <xdr:clientData/>
  </xdr:twoCellAnchor>
  <xdr:twoCellAnchor editAs="oneCell">
    <xdr:from>
      <xdr:col>3</xdr:col>
      <xdr:colOff>907847</xdr:colOff>
      <xdr:row>0</xdr:row>
      <xdr:rowOff>43543</xdr:rowOff>
    </xdr:from>
    <xdr:to>
      <xdr:col>4</xdr:col>
      <xdr:colOff>167369</xdr:colOff>
      <xdr:row>3</xdr:row>
      <xdr:rowOff>119560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297" y="43543"/>
          <a:ext cx="1107372" cy="8189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108370</xdr:colOff>
      <xdr:row>0</xdr:row>
      <xdr:rowOff>63443</xdr:rowOff>
    </xdr:from>
    <xdr:to>
      <xdr:col>1</xdr:col>
      <xdr:colOff>272142</xdr:colOff>
      <xdr:row>3</xdr:row>
      <xdr:rowOff>10885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370" y="63443"/>
          <a:ext cx="630497" cy="690392"/>
        </a:xfrm>
        <a:prstGeom prst="rect">
          <a:avLst/>
        </a:prstGeom>
      </xdr:spPr>
    </xdr:pic>
    <xdr:clientData/>
  </xdr:twoCellAnchor>
  <xdr:twoCellAnchor editAs="oneCell">
    <xdr:from>
      <xdr:col>1</xdr:col>
      <xdr:colOff>137160</xdr:colOff>
      <xdr:row>3</xdr:row>
      <xdr:rowOff>2722</xdr:rowOff>
    </xdr:from>
    <xdr:to>
      <xdr:col>3</xdr:col>
      <xdr:colOff>842282</xdr:colOff>
      <xdr:row>5</xdr:row>
      <xdr:rowOff>88991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885" y="745672"/>
          <a:ext cx="1171847" cy="705394"/>
        </a:xfrm>
        <a:prstGeom prst="rect">
          <a:avLst/>
        </a:prstGeom>
      </xdr:spPr>
    </xdr:pic>
    <xdr:clientData/>
  </xdr:twoCellAnchor>
  <xdr:twoCellAnchor editAs="oneCell">
    <xdr:from>
      <xdr:col>15</xdr:col>
      <xdr:colOff>333375</xdr:colOff>
      <xdr:row>33</xdr:row>
      <xdr:rowOff>196215</xdr:rowOff>
    </xdr:from>
    <xdr:to>
      <xdr:col>36</xdr:col>
      <xdr:colOff>542653</xdr:colOff>
      <xdr:row>79</xdr:row>
      <xdr:rowOff>148590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058775" y="4815840"/>
          <a:ext cx="13039453" cy="73628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370774</xdr:colOff>
      <xdr:row>2</xdr:row>
      <xdr:rowOff>194582</xdr:rowOff>
    </xdr:from>
    <xdr:to>
      <xdr:col>12</xdr:col>
      <xdr:colOff>507183</xdr:colOff>
      <xdr:row>5</xdr:row>
      <xdr:rowOff>20410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4324" y="689882"/>
          <a:ext cx="1374659" cy="692603"/>
        </a:xfrm>
        <a:prstGeom prst="rect">
          <a:avLst/>
        </a:prstGeom>
      </xdr:spPr>
    </xdr:pic>
    <xdr:clientData/>
  </xdr:twoCellAnchor>
  <xdr:twoCellAnchor editAs="oneCell">
    <xdr:from>
      <xdr:col>9</xdr:col>
      <xdr:colOff>921203</xdr:colOff>
      <xdr:row>0</xdr:row>
      <xdr:rowOff>146957</xdr:rowOff>
    </xdr:from>
    <xdr:to>
      <xdr:col>12</xdr:col>
      <xdr:colOff>663483</xdr:colOff>
      <xdr:row>2</xdr:row>
      <xdr:rowOff>38101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8903" y="146957"/>
          <a:ext cx="2066380" cy="386444"/>
        </a:xfrm>
        <a:prstGeom prst="rect">
          <a:avLst/>
        </a:prstGeom>
      </xdr:spPr>
    </xdr:pic>
    <xdr:clientData/>
  </xdr:twoCellAnchor>
  <xdr:twoCellAnchor editAs="oneCell">
    <xdr:from>
      <xdr:col>9</xdr:col>
      <xdr:colOff>366712</xdr:colOff>
      <xdr:row>0</xdr:row>
      <xdr:rowOff>65314</xdr:rowOff>
    </xdr:from>
    <xdr:to>
      <xdr:col>9</xdr:col>
      <xdr:colOff>819150</xdr:colOff>
      <xdr:row>2</xdr:row>
      <xdr:rowOff>185058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4412" y="65314"/>
          <a:ext cx="452438" cy="615044"/>
        </a:xfrm>
        <a:prstGeom prst="rect">
          <a:avLst/>
        </a:prstGeom>
      </xdr:spPr>
    </xdr:pic>
    <xdr:clientData/>
  </xdr:twoCellAnchor>
  <xdr:twoCellAnchor editAs="oneCell">
    <xdr:from>
      <xdr:col>3</xdr:col>
      <xdr:colOff>907847</xdr:colOff>
      <xdr:row>0</xdr:row>
      <xdr:rowOff>43543</xdr:rowOff>
    </xdr:from>
    <xdr:to>
      <xdr:col>4</xdr:col>
      <xdr:colOff>167369</xdr:colOff>
      <xdr:row>3</xdr:row>
      <xdr:rowOff>119560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297" y="43543"/>
          <a:ext cx="1107372" cy="8189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108370</xdr:colOff>
      <xdr:row>0</xdr:row>
      <xdr:rowOff>63443</xdr:rowOff>
    </xdr:from>
    <xdr:to>
      <xdr:col>1</xdr:col>
      <xdr:colOff>272142</xdr:colOff>
      <xdr:row>3</xdr:row>
      <xdr:rowOff>10885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370" y="63443"/>
          <a:ext cx="630497" cy="690392"/>
        </a:xfrm>
        <a:prstGeom prst="rect">
          <a:avLst/>
        </a:prstGeom>
      </xdr:spPr>
    </xdr:pic>
    <xdr:clientData/>
  </xdr:twoCellAnchor>
  <xdr:twoCellAnchor editAs="oneCell">
    <xdr:from>
      <xdr:col>1</xdr:col>
      <xdr:colOff>137160</xdr:colOff>
      <xdr:row>3</xdr:row>
      <xdr:rowOff>2722</xdr:rowOff>
    </xdr:from>
    <xdr:to>
      <xdr:col>3</xdr:col>
      <xdr:colOff>842282</xdr:colOff>
      <xdr:row>5</xdr:row>
      <xdr:rowOff>88991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885" y="745672"/>
          <a:ext cx="1171847" cy="705394"/>
        </a:xfrm>
        <a:prstGeom prst="rect">
          <a:avLst/>
        </a:prstGeom>
      </xdr:spPr>
    </xdr:pic>
    <xdr:clientData/>
  </xdr:twoCellAnchor>
  <xdr:twoCellAnchor editAs="oneCell">
    <xdr:from>
      <xdr:col>15</xdr:col>
      <xdr:colOff>333375</xdr:colOff>
      <xdr:row>25</xdr:row>
      <xdr:rowOff>196215</xdr:rowOff>
    </xdr:from>
    <xdr:to>
      <xdr:col>36</xdr:col>
      <xdr:colOff>542653</xdr:colOff>
      <xdr:row>71</xdr:row>
      <xdr:rowOff>148590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058775" y="4815840"/>
          <a:ext cx="13039453" cy="73628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370774</xdr:colOff>
      <xdr:row>2</xdr:row>
      <xdr:rowOff>194582</xdr:rowOff>
    </xdr:from>
    <xdr:to>
      <xdr:col>12</xdr:col>
      <xdr:colOff>507183</xdr:colOff>
      <xdr:row>5</xdr:row>
      <xdr:rowOff>20410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4324" y="689882"/>
          <a:ext cx="1374659" cy="692603"/>
        </a:xfrm>
        <a:prstGeom prst="rect">
          <a:avLst/>
        </a:prstGeom>
      </xdr:spPr>
    </xdr:pic>
    <xdr:clientData/>
  </xdr:twoCellAnchor>
  <xdr:twoCellAnchor editAs="oneCell">
    <xdr:from>
      <xdr:col>9</xdr:col>
      <xdr:colOff>921203</xdr:colOff>
      <xdr:row>0</xdr:row>
      <xdr:rowOff>146957</xdr:rowOff>
    </xdr:from>
    <xdr:to>
      <xdr:col>12</xdr:col>
      <xdr:colOff>663483</xdr:colOff>
      <xdr:row>2</xdr:row>
      <xdr:rowOff>38101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8903" y="146957"/>
          <a:ext cx="2066380" cy="386444"/>
        </a:xfrm>
        <a:prstGeom prst="rect">
          <a:avLst/>
        </a:prstGeom>
      </xdr:spPr>
    </xdr:pic>
    <xdr:clientData/>
  </xdr:twoCellAnchor>
  <xdr:twoCellAnchor editAs="oneCell">
    <xdr:from>
      <xdr:col>9</xdr:col>
      <xdr:colOff>366712</xdr:colOff>
      <xdr:row>0</xdr:row>
      <xdr:rowOff>65314</xdr:rowOff>
    </xdr:from>
    <xdr:to>
      <xdr:col>9</xdr:col>
      <xdr:colOff>819150</xdr:colOff>
      <xdr:row>2</xdr:row>
      <xdr:rowOff>185058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4412" y="65314"/>
          <a:ext cx="452438" cy="615044"/>
        </a:xfrm>
        <a:prstGeom prst="rect">
          <a:avLst/>
        </a:prstGeom>
      </xdr:spPr>
    </xdr:pic>
    <xdr:clientData/>
  </xdr:twoCellAnchor>
  <xdr:twoCellAnchor editAs="oneCell">
    <xdr:from>
      <xdr:col>3</xdr:col>
      <xdr:colOff>907847</xdr:colOff>
      <xdr:row>0</xdr:row>
      <xdr:rowOff>43543</xdr:rowOff>
    </xdr:from>
    <xdr:to>
      <xdr:col>4</xdr:col>
      <xdr:colOff>167369</xdr:colOff>
      <xdr:row>3</xdr:row>
      <xdr:rowOff>119560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297" y="43543"/>
          <a:ext cx="1107372" cy="8189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AC45"/>
  <sheetViews>
    <sheetView view="pageBreakPreview" topLeftCell="A5" zoomScaleNormal="100" zoomScaleSheetLayoutView="100" zoomScalePageLayoutView="50" workbookViewId="0">
      <selection activeCell="A12" sqref="A12:M12"/>
    </sheetView>
  </sheetViews>
  <sheetFormatPr defaultColWidth="9.140625" defaultRowHeight="12.75" x14ac:dyDescent="0.2"/>
  <cols>
    <col min="1" max="1" width="7" style="24" customWidth="1"/>
    <col min="2" max="2" width="7" style="32" customWidth="1"/>
    <col min="3" max="3" width="6.5703125" style="32" hidden="1" customWidth="1"/>
    <col min="4" max="4" width="27.7109375" style="24" customWidth="1"/>
    <col min="5" max="5" width="11.7109375" style="36" customWidth="1"/>
    <col min="6" max="6" width="11.7109375" style="24" customWidth="1"/>
    <col min="7" max="7" width="19.5703125" style="24" customWidth="1"/>
    <col min="8" max="8" width="23.5703125" style="24" customWidth="1"/>
    <col min="9" max="9" width="15.7109375" style="38" customWidth="1"/>
    <col min="10" max="10" width="16.28515625" style="42" customWidth="1"/>
    <col min="11" max="11" width="18.5703125" style="33" customWidth="1"/>
    <col min="12" max="12" width="7" style="24" hidden="1" customWidth="1"/>
    <col min="13" max="13" width="13.7109375" style="24" customWidth="1"/>
    <col min="14" max="15" width="9.140625" style="24"/>
    <col min="16" max="16" width="9.5703125" style="24" bestFit="1" customWidth="1"/>
    <col min="17" max="16384" width="9.140625" style="24"/>
  </cols>
  <sheetData>
    <row r="1" spans="1:29" ht="19.5" customHeight="1" x14ac:dyDescent="0.2">
      <c r="A1" s="171" t="s">
        <v>39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</row>
    <row r="2" spans="1:29" ht="19.5" customHeight="1" x14ac:dyDescent="0.2">
      <c r="A2" s="171" t="s">
        <v>40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</row>
    <row r="3" spans="1:29" ht="19.5" customHeight="1" x14ac:dyDescent="0.2">
      <c r="A3" s="171" t="s">
        <v>9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</row>
    <row r="4" spans="1:29" ht="19.5" customHeight="1" x14ac:dyDescent="0.2">
      <c r="A4" s="171" t="s">
        <v>41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</row>
    <row r="5" spans="1:29" ht="24.75" customHeight="1" x14ac:dyDescent="0.2">
      <c r="A5" s="172" t="s">
        <v>53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</row>
    <row r="6" spans="1:29" s="25" customFormat="1" ht="18" customHeight="1" x14ac:dyDescent="0.2">
      <c r="A6" s="171" t="s">
        <v>102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26"/>
      <c r="O6" s="26"/>
      <c r="P6" s="26"/>
      <c r="Q6" s="26"/>
      <c r="R6" s="26"/>
      <c r="S6" s="26"/>
      <c r="T6" s="26"/>
      <c r="U6" s="26"/>
      <c r="V6" s="26"/>
    </row>
    <row r="7" spans="1:29" s="25" customFormat="1" ht="13.5" hidden="1" customHeight="1" x14ac:dyDescent="0.2">
      <c r="A7" s="159" t="s">
        <v>103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</row>
    <row r="8" spans="1:29" s="25" customFormat="1" ht="16.5" customHeight="1" thickBot="1" x14ac:dyDescent="0.25">
      <c r="A8" s="182" t="s">
        <v>74</v>
      </c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</row>
    <row r="9" spans="1:29" ht="17.25" customHeight="1" thickTop="1" x14ac:dyDescent="0.2">
      <c r="A9" s="160" t="s">
        <v>75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2"/>
    </row>
    <row r="10" spans="1:29" s="51" customFormat="1" ht="21.75" customHeight="1" x14ac:dyDescent="0.2">
      <c r="A10" s="163" t="s">
        <v>104</v>
      </c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5"/>
    </row>
    <row r="11" spans="1:29" ht="12.75" customHeight="1" x14ac:dyDescent="0.2">
      <c r="A11" s="166" t="s">
        <v>105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8"/>
    </row>
    <row r="12" spans="1:29" ht="17.25" customHeight="1" x14ac:dyDescent="0.2">
      <c r="A12" s="183" t="s">
        <v>76</v>
      </c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5"/>
    </row>
    <row r="13" spans="1:29" ht="15.75" x14ac:dyDescent="0.2">
      <c r="A13" s="169" t="s">
        <v>99</v>
      </c>
      <c r="B13" s="170"/>
      <c r="C13" s="170"/>
      <c r="D13" s="170"/>
      <c r="E13" s="20"/>
      <c r="F13" s="1"/>
      <c r="G13" s="59" t="s">
        <v>43</v>
      </c>
      <c r="H13" s="59"/>
      <c r="I13" s="52"/>
      <c r="J13" s="39"/>
      <c r="K13" s="15"/>
      <c r="L13" s="11"/>
      <c r="M13" s="12" t="s">
        <v>101</v>
      </c>
    </row>
    <row r="14" spans="1:29" ht="15.75" x14ac:dyDescent="0.2">
      <c r="A14" s="180" t="s">
        <v>42</v>
      </c>
      <c r="B14" s="181"/>
      <c r="C14" s="181"/>
      <c r="D14" s="181"/>
      <c r="E14" s="21"/>
      <c r="F14" s="2"/>
      <c r="G14" s="2" t="s">
        <v>44</v>
      </c>
      <c r="H14" s="2"/>
      <c r="I14" s="53"/>
      <c r="J14" s="40"/>
      <c r="K14" s="16"/>
      <c r="L14" s="13"/>
      <c r="M14" s="14" t="s">
        <v>100</v>
      </c>
    </row>
    <row r="15" spans="1:29" ht="15" x14ac:dyDescent="0.2">
      <c r="A15" s="173" t="s">
        <v>8</v>
      </c>
      <c r="B15" s="174"/>
      <c r="C15" s="174"/>
      <c r="D15" s="174"/>
      <c r="E15" s="174"/>
      <c r="F15" s="174"/>
      <c r="G15" s="174"/>
      <c r="H15" s="175"/>
      <c r="I15" s="153" t="s">
        <v>0</v>
      </c>
      <c r="J15" s="154"/>
      <c r="K15" s="154"/>
      <c r="L15" s="154"/>
      <c r="M15" s="155"/>
    </row>
    <row r="16" spans="1:29" ht="15.75" customHeight="1" x14ac:dyDescent="0.2">
      <c r="A16" s="67" t="s">
        <v>15</v>
      </c>
      <c r="B16" s="27"/>
      <c r="C16" s="27"/>
      <c r="D16" s="28"/>
      <c r="E16" s="4" t="s">
        <v>36</v>
      </c>
      <c r="F16" s="28"/>
      <c r="G16" s="4"/>
      <c r="H16" s="4"/>
      <c r="I16" s="156" t="s">
        <v>98</v>
      </c>
      <c r="J16" s="157"/>
      <c r="K16" s="157"/>
      <c r="L16" s="157"/>
      <c r="M16" s="158"/>
    </row>
    <row r="17" spans="1:16" ht="15" x14ac:dyDescent="0.2">
      <c r="A17" s="87" t="s">
        <v>16</v>
      </c>
      <c r="B17" s="27"/>
      <c r="C17" s="27"/>
      <c r="D17" s="4"/>
      <c r="E17" s="22"/>
      <c r="F17" s="28"/>
      <c r="G17" s="3"/>
      <c r="H17" s="65" t="s">
        <v>93</v>
      </c>
      <c r="I17" s="83" t="s">
        <v>45</v>
      </c>
      <c r="J17" s="84"/>
      <c r="K17" s="84"/>
      <c r="L17" s="70"/>
      <c r="M17" s="29">
        <v>148.69999999999999</v>
      </c>
    </row>
    <row r="18" spans="1:16" ht="15" x14ac:dyDescent="0.2">
      <c r="A18" s="87" t="s">
        <v>17</v>
      </c>
      <c r="B18" s="27"/>
      <c r="C18" s="27"/>
      <c r="D18" s="4"/>
      <c r="E18" s="22"/>
      <c r="F18" s="28"/>
      <c r="G18" s="3"/>
      <c r="H18" s="65" t="s">
        <v>94</v>
      </c>
      <c r="I18" s="83" t="s">
        <v>52</v>
      </c>
      <c r="J18" s="84"/>
      <c r="K18" s="84"/>
      <c r="L18" s="70"/>
      <c r="M18" s="29">
        <v>1048.5</v>
      </c>
    </row>
    <row r="19" spans="1:16" ht="16.5" thickBot="1" x14ac:dyDescent="0.25">
      <c r="A19" s="87" t="s">
        <v>14</v>
      </c>
      <c r="B19" s="5"/>
      <c r="C19" s="5"/>
      <c r="D19" s="3"/>
      <c r="E19" s="56"/>
      <c r="G19" s="88"/>
      <c r="H19" s="89" t="s">
        <v>95</v>
      </c>
      <c r="I19" s="85" t="s">
        <v>33</v>
      </c>
      <c r="J19" s="86"/>
      <c r="K19" s="19">
        <v>25</v>
      </c>
      <c r="M19" s="29" t="s">
        <v>91</v>
      </c>
    </row>
    <row r="20" spans="1:16" ht="5.25" customHeight="1" thickTop="1" thickBot="1" x14ac:dyDescent="0.25">
      <c r="A20" s="9"/>
      <c r="B20" s="8"/>
      <c r="C20" s="8"/>
      <c r="D20" s="7"/>
      <c r="E20" s="23"/>
      <c r="F20" s="7"/>
      <c r="G20" s="7"/>
      <c r="H20" s="7"/>
      <c r="I20" s="37"/>
      <c r="J20" s="41"/>
      <c r="K20" s="17"/>
      <c r="L20" s="7"/>
      <c r="M20" s="10"/>
    </row>
    <row r="21" spans="1:16" s="30" customFormat="1" ht="15.75" customHeight="1" thickTop="1" x14ac:dyDescent="0.2">
      <c r="A21" s="176" t="s">
        <v>5</v>
      </c>
      <c r="B21" s="150" t="s">
        <v>11</v>
      </c>
      <c r="C21" s="150" t="s">
        <v>32</v>
      </c>
      <c r="D21" s="150" t="s">
        <v>1</v>
      </c>
      <c r="E21" s="178" t="s">
        <v>72</v>
      </c>
      <c r="F21" s="150" t="s">
        <v>7</v>
      </c>
      <c r="G21" s="150" t="s">
        <v>12</v>
      </c>
      <c r="H21" s="150" t="s">
        <v>80</v>
      </c>
      <c r="I21" s="134" t="s">
        <v>6</v>
      </c>
      <c r="J21" s="134" t="s">
        <v>22</v>
      </c>
      <c r="K21" s="136" t="s">
        <v>19</v>
      </c>
      <c r="L21" s="138" t="s">
        <v>21</v>
      </c>
      <c r="M21" s="144" t="s">
        <v>13</v>
      </c>
    </row>
    <row r="22" spans="1:16" s="30" customFormat="1" ht="8.25" customHeight="1" x14ac:dyDescent="0.2">
      <c r="A22" s="177"/>
      <c r="B22" s="151"/>
      <c r="C22" s="151"/>
      <c r="D22" s="151"/>
      <c r="E22" s="179"/>
      <c r="F22" s="151"/>
      <c r="G22" s="151"/>
      <c r="H22" s="151"/>
      <c r="I22" s="135"/>
      <c r="J22" s="135"/>
      <c r="K22" s="137"/>
      <c r="L22" s="139"/>
      <c r="M22" s="145"/>
    </row>
    <row r="23" spans="1:16" ht="15.75" x14ac:dyDescent="0.2">
      <c r="A23" s="73">
        <v>1</v>
      </c>
      <c r="B23" s="71">
        <v>19</v>
      </c>
      <c r="C23" s="61"/>
      <c r="D23" s="68" t="s">
        <v>67</v>
      </c>
      <c r="E23" s="69">
        <v>2006</v>
      </c>
      <c r="F23" s="62" t="s">
        <v>34</v>
      </c>
      <c r="G23" s="102" t="s">
        <v>78</v>
      </c>
      <c r="H23" s="102" t="s">
        <v>77</v>
      </c>
      <c r="I23" s="66">
        <v>5.9201388888888894E-2</v>
      </c>
      <c r="J23" s="90">
        <f>I23-$I$23</f>
        <v>0</v>
      </c>
      <c r="K23" s="63">
        <f>IFERROR($K$19*3600/(HOUR(I23)*3600+MINUTE(I23)*60+SECOND(I23)),"")</f>
        <v>17.595307917888562</v>
      </c>
      <c r="L23" s="60"/>
      <c r="M23" s="64"/>
      <c r="P23" s="74">
        <f>I23-$I$23</f>
        <v>0</v>
      </c>
    </row>
    <row r="24" spans="1:16" ht="15.75" x14ac:dyDescent="0.2">
      <c r="A24" s="72">
        <v>2</v>
      </c>
      <c r="B24" s="71">
        <v>17</v>
      </c>
      <c r="C24" s="61"/>
      <c r="D24" s="68" t="s">
        <v>65</v>
      </c>
      <c r="E24" s="69">
        <v>2008</v>
      </c>
      <c r="F24" s="62" t="s">
        <v>37</v>
      </c>
      <c r="G24" s="102" t="s">
        <v>78</v>
      </c>
      <c r="H24" s="102" t="s">
        <v>77</v>
      </c>
      <c r="I24" s="66">
        <v>6.4849537037037039E-2</v>
      </c>
      <c r="J24" s="90">
        <f>I24-$I$23</f>
        <v>5.6481481481481452E-3</v>
      </c>
      <c r="K24" s="63">
        <f>IFERROR($K$19*3600/(HOUR(I24)*3600+MINUTE(I24)*60+SECOND(I24)),"")</f>
        <v>16.062823487417454</v>
      </c>
      <c r="L24" s="60"/>
      <c r="M24" s="64"/>
      <c r="P24" s="74">
        <f>I24-$I$23</f>
        <v>5.6481481481481452E-3</v>
      </c>
    </row>
    <row r="25" spans="1:16" ht="15.75" x14ac:dyDescent="0.2">
      <c r="A25" s="73">
        <v>3</v>
      </c>
      <c r="B25" s="71">
        <v>15</v>
      </c>
      <c r="C25" s="61"/>
      <c r="D25" s="68" t="s">
        <v>64</v>
      </c>
      <c r="E25" s="69">
        <v>2008</v>
      </c>
      <c r="F25" s="62" t="s">
        <v>37</v>
      </c>
      <c r="G25" s="102" t="s">
        <v>78</v>
      </c>
      <c r="H25" s="102" t="s">
        <v>77</v>
      </c>
      <c r="I25" s="66">
        <v>6.4907407407407414E-2</v>
      </c>
      <c r="J25" s="90">
        <f>I25-$I$23</f>
        <v>5.70601851851852E-3</v>
      </c>
      <c r="K25" s="63">
        <f>IFERROR($K$19*3600/(HOUR(I25)*3600+MINUTE(I25)*60+SECOND(I25)),"")</f>
        <v>16.048502139800284</v>
      </c>
      <c r="L25" s="60"/>
      <c r="M25" s="64"/>
      <c r="P25" s="74">
        <f>I25-$I$23</f>
        <v>5.70601851851852E-3</v>
      </c>
    </row>
    <row r="26" spans="1:16" ht="15.75" x14ac:dyDescent="0.2">
      <c r="A26" s="72">
        <v>4</v>
      </c>
      <c r="B26" s="71">
        <v>16</v>
      </c>
      <c r="C26" s="61"/>
      <c r="D26" s="68" t="s">
        <v>92</v>
      </c>
      <c r="E26" s="69">
        <v>2009</v>
      </c>
      <c r="F26" s="62" t="s">
        <v>37</v>
      </c>
      <c r="G26" s="102" t="s">
        <v>78</v>
      </c>
      <c r="H26" s="102" t="s">
        <v>77</v>
      </c>
      <c r="I26" s="66">
        <v>6.924768518518519E-2</v>
      </c>
      <c r="J26" s="90">
        <f>I26-$I$23</f>
        <v>1.0046296296296296E-2</v>
      </c>
      <c r="K26" s="63">
        <f>IFERROR($K$19*3600/(HOUR(I26)*3600+MINUTE(I26)*60+SECOND(I26)),"")</f>
        <v>15.042620758816646</v>
      </c>
      <c r="L26" s="60"/>
      <c r="M26" s="64"/>
      <c r="P26" s="74">
        <f t="shared" ref="P26:P27" si="0">I26-$I$23</f>
        <v>1.0046296296296296E-2</v>
      </c>
    </row>
    <row r="27" spans="1:16" ht="16.5" thickBot="1" x14ac:dyDescent="0.25">
      <c r="A27" s="91">
        <v>5</v>
      </c>
      <c r="B27" s="92">
        <v>18</v>
      </c>
      <c r="C27" s="93"/>
      <c r="D27" s="94" t="s">
        <v>66</v>
      </c>
      <c r="E27" s="95">
        <v>2008</v>
      </c>
      <c r="F27" s="96" t="s">
        <v>37</v>
      </c>
      <c r="G27" s="103" t="s">
        <v>78</v>
      </c>
      <c r="H27" s="103" t="s">
        <v>77</v>
      </c>
      <c r="I27" s="97">
        <v>9.5046296296296295E-2</v>
      </c>
      <c r="J27" s="98">
        <f>I27-$I$23</f>
        <v>3.5844907407407402E-2</v>
      </c>
      <c r="K27" s="99">
        <f>IFERROR($K$19*3600/(HOUR(I27)*3600+MINUTE(I27)*60+SECOND(I27)),"")</f>
        <v>10.959571358986848</v>
      </c>
      <c r="L27" s="100"/>
      <c r="M27" s="101"/>
      <c r="P27" s="74">
        <f t="shared" si="0"/>
        <v>3.5844907407407402E-2</v>
      </c>
    </row>
    <row r="28" spans="1:16" ht="6" customHeight="1" thickTop="1" thickBot="1" x14ac:dyDescent="0.25">
      <c r="A28" s="58"/>
      <c r="B28" s="43"/>
      <c r="C28" s="43"/>
      <c r="D28" s="44"/>
      <c r="E28" s="45"/>
      <c r="F28" s="46"/>
      <c r="G28" s="47"/>
      <c r="H28" s="47"/>
      <c r="I28" s="48"/>
      <c r="J28" s="49"/>
      <c r="K28" s="31"/>
      <c r="L28" s="50"/>
      <c r="M28" s="50"/>
    </row>
    <row r="29" spans="1:16" ht="15.75" thickTop="1" x14ac:dyDescent="0.2">
      <c r="A29" s="152" t="s">
        <v>3</v>
      </c>
      <c r="B29" s="146"/>
      <c r="C29" s="146"/>
      <c r="D29" s="146"/>
      <c r="E29" s="57"/>
      <c r="F29" s="57"/>
      <c r="G29" s="146" t="s">
        <v>4</v>
      </c>
      <c r="H29" s="146"/>
      <c r="I29" s="146"/>
      <c r="J29" s="146"/>
      <c r="K29" s="146"/>
      <c r="L29" s="146"/>
      <c r="M29" s="147"/>
    </row>
    <row r="30" spans="1:16" s="113" customFormat="1" ht="12" x14ac:dyDescent="0.2">
      <c r="A30" s="104" t="s">
        <v>46</v>
      </c>
      <c r="B30" s="105"/>
      <c r="C30" s="106"/>
      <c r="D30" s="105"/>
      <c r="E30" s="107"/>
      <c r="F30" s="108"/>
      <c r="G30" s="109" t="s">
        <v>30</v>
      </c>
      <c r="H30" s="110">
        <v>1</v>
      </c>
      <c r="I30" s="126"/>
      <c r="J30" s="127"/>
      <c r="K30" s="111" t="s">
        <v>28</v>
      </c>
      <c r="L30" s="112" t="e">
        <f>COUNTIF(#REF!,"ЗМС")</f>
        <v>#REF!</v>
      </c>
      <c r="M30" s="112">
        <f>COUNTIF($F$23:$F$27,"ЗМС")</f>
        <v>0</v>
      </c>
    </row>
    <row r="31" spans="1:16" s="113" customFormat="1" ht="12" x14ac:dyDescent="0.2">
      <c r="A31" s="104" t="s">
        <v>47</v>
      </c>
      <c r="B31" s="105"/>
      <c r="C31" s="114"/>
      <c r="D31" s="105"/>
      <c r="E31" s="115"/>
      <c r="F31" s="116"/>
      <c r="G31" s="117" t="s">
        <v>23</v>
      </c>
      <c r="H31" s="110">
        <f>H32+H37</f>
        <v>5</v>
      </c>
      <c r="I31" s="128"/>
      <c r="J31" s="129"/>
      <c r="K31" s="111" t="s">
        <v>18</v>
      </c>
      <c r="L31" s="112" t="e">
        <f>COUNTIF(#REF!,"МСМК")</f>
        <v>#REF!</v>
      </c>
      <c r="M31" s="112">
        <f>COUNTIF($F$23:$F$27,"МСМК")</f>
        <v>0</v>
      </c>
    </row>
    <row r="32" spans="1:16" s="113" customFormat="1" ht="12" x14ac:dyDescent="0.2">
      <c r="A32" s="104" t="s">
        <v>48</v>
      </c>
      <c r="B32" s="105"/>
      <c r="C32" s="118"/>
      <c r="D32" s="105"/>
      <c r="E32" s="115"/>
      <c r="F32" s="116"/>
      <c r="G32" s="117" t="s">
        <v>24</v>
      </c>
      <c r="H32" s="110">
        <f>H33+H34+H35+H36</f>
        <v>5</v>
      </c>
      <c r="I32" s="128"/>
      <c r="J32" s="129"/>
      <c r="K32" s="111" t="s">
        <v>20</v>
      </c>
      <c r="L32" s="112" t="e">
        <f>COUNTIF(#REF!,"МС")</f>
        <v>#REF!</v>
      </c>
      <c r="M32" s="112">
        <f>COUNTIF(F23:F27,"МС")</f>
        <v>0</v>
      </c>
    </row>
    <row r="33" spans="1:13" s="113" customFormat="1" ht="12" x14ac:dyDescent="0.2">
      <c r="A33" s="104" t="s">
        <v>49</v>
      </c>
      <c r="B33" s="105"/>
      <c r="C33" s="118"/>
      <c r="D33" s="105"/>
      <c r="E33" s="115"/>
      <c r="F33" s="116"/>
      <c r="G33" s="117" t="s">
        <v>25</v>
      </c>
      <c r="H33" s="110">
        <f>COUNT(A23:A27)</f>
        <v>5</v>
      </c>
      <c r="I33" s="128"/>
      <c r="J33" s="129"/>
      <c r="K33" s="111" t="s">
        <v>29</v>
      </c>
      <c r="L33" s="112" t="e">
        <f>COUNTIF(#REF!,"КМС")</f>
        <v>#REF!</v>
      </c>
      <c r="M33" s="112">
        <f>COUNTIF($F$23:$F$27,"КМС")</f>
        <v>0</v>
      </c>
    </row>
    <row r="34" spans="1:13" s="113" customFormat="1" ht="12" x14ac:dyDescent="0.2">
      <c r="A34" s="104"/>
      <c r="B34" s="105"/>
      <c r="C34" s="118"/>
      <c r="D34" s="105"/>
      <c r="E34" s="115"/>
      <c r="F34" s="116"/>
      <c r="G34" s="117" t="s">
        <v>35</v>
      </c>
      <c r="H34" s="110">
        <f>COUNTIF(A23:A27,"ЛИМ")</f>
        <v>0</v>
      </c>
      <c r="I34" s="128"/>
      <c r="J34" s="129"/>
      <c r="K34" s="111" t="s">
        <v>34</v>
      </c>
      <c r="L34" s="112" t="e">
        <f>COUNTIF(#REF!,"1 СР")</f>
        <v>#REF!</v>
      </c>
      <c r="M34" s="112">
        <f>COUNTIF($F$23:$F$27,"1 СР")</f>
        <v>1</v>
      </c>
    </row>
    <row r="35" spans="1:13" s="113" customFormat="1" ht="12" x14ac:dyDescent="0.2">
      <c r="A35" s="104"/>
      <c r="B35" s="105"/>
      <c r="C35" s="105"/>
      <c r="D35" s="119"/>
      <c r="E35" s="120"/>
      <c r="G35" s="117" t="s">
        <v>26</v>
      </c>
      <c r="H35" s="110">
        <f>COUNTIF(A23:A27,"НФ")</f>
        <v>0</v>
      </c>
      <c r="I35" s="128"/>
      <c r="J35" s="129"/>
      <c r="K35" s="111" t="s">
        <v>37</v>
      </c>
      <c r="L35" s="112" t="e">
        <f>COUNTIF(#REF!,"2 СР")</f>
        <v>#REF!</v>
      </c>
      <c r="M35" s="112">
        <f>COUNTIF($F$23:$F$27,"2 СР")</f>
        <v>4</v>
      </c>
    </row>
    <row r="36" spans="1:13" s="113" customFormat="1" ht="12" x14ac:dyDescent="0.2">
      <c r="A36" s="104"/>
      <c r="B36" s="105"/>
      <c r="C36" s="105"/>
      <c r="D36" s="105"/>
      <c r="E36" s="115"/>
      <c r="F36" s="116"/>
      <c r="G36" s="117" t="s">
        <v>31</v>
      </c>
      <c r="H36" s="110">
        <f>COUNTIF(A23:A27,"ДСКВ")</f>
        <v>0</v>
      </c>
      <c r="I36" s="128"/>
      <c r="J36" s="129"/>
      <c r="K36" s="111" t="s">
        <v>38</v>
      </c>
      <c r="L36" s="112" t="e">
        <f>COUNTIF(#REF!,"3 СР")</f>
        <v>#REF!</v>
      </c>
      <c r="M36" s="112">
        <f>COUNTIF($F$23:$F$27,"3 СР")</f>
        <v>0</v>
      </c>
    </row>
    <row r="37" spans="1:13" s="113" customFormat="1" ht="12" x14ac:dyDescent="0.2">
      <c r="A37" s="104"/>
      <c r="B37" s="105"/>
      <c r="C37" s="105"/>
      <c r="D37" s="105"/>
      <c r="E37" s="121"/>
      <c r="F37" s="122"/>
      <c r="G37" s="117" t="s">
        <v>27</v>
      </c>
      <c r="H37" s="110">
        <f>COUNTIF(A23:A27,"НС")</f>
        <v>0</v>
      </c>
      <c r="I37" s="130"/>
      <c r="J37" s="131"/>
      <c r="K37" s="111"/>
      <c r="L37" s="125"/>
      <c r="M37" s="123"/>
    </row>
    <row r="38" spans="1:13" ht="5.25" customHeight="1" x14ac:dyDescent="0.2">
      <c r="A38" s="80"/>
      <c r="B38" s="77"/>
      <c r="C38" s="77"/>
      <c r="D38" s="81"/>
      <c r="E38" s="82"/>
      <c r="M38" s="6"/>
    </row>
    <row r="39" spans="1:13" ht="15.75" x14ac:dyDescent="0.2">
      <c r="A39" s="148" t="s">
        <v>10</v>
      </c>
      <c r="B39" s="149"/>
      <c r="C39" s="149"/>
      <c r="D39" s="149"/>
      <c r="E39" s="149"/>
      <c r="F39" s="18"/>
      <c r="G39" s="149" t="s">
        <v>2</v>
      </c>
      <c r="H39" s="149"/>
      <c r="I39" s="149" t="s">
        <v>89</v>
      </c>
      <c r="J39" s="149"/>
      <c r="K39" s="149"/>
      <c r="L39" s="18"/>
      <c r="M39" s="78"/>
    </row>
    <row r="40" spans="1:13" x14ac:dyDescent="0.2">
      <c r="A40" s="140"/>
      <c r="B40" s="141"/>
      <c r="C40" s="141"/>
      <c r="D40" s="141"/>
      <c r="E40" s="141"/>
      <c r="F40" s="142"/>
      <c r="G40" s="142"/>
      <c r="H40" s="142"/>
      <c r="I40" s="142"/>
      <c r="J40" s="142"/>
      <c r="K40" s="142"/>
      <c r="L40" s="142"/>
      <c r="M40" s="143"/>
    </row>
    <row r="41" spans="1:13" x14ac:dyDescent="0.2">
      <c r="A41" s="54"/>
      <c r="D41" s="32"/>
      <c r="E41" s="35"/>
      <c r="F41" s="32"/>
      <c r="G41" s="32"/>
      <c r="H41" s="75"/>
      <c r="J41" s="38"/>
      <c r="K41" s="32"/>
      <c r="L41" s="32"/>
      <c r="M41" s="55"/>
    </row>
    <row r="42" spans="1:13" x14ac:dyDescent="0.2">
      <c r="A42" s="54"/>
      <c r="D42" s="32"/>
      <c r="E42" s="35"/>
      <c r="F42" s="32"/>
      <c r="G42" s="32"/>
      <c r="H42" s="75"/>
      <c r="J42" s="38"/>
      <c r="K42" s="32"/>
      <c r="L42" s="32"/>
      <c r="M42" s="55"/>
    </row>
    <row r="43" spans="1:13" x14ac:dyDescent="0.2">
      <c r="A43" s="54"/>
      <c r="D43" s="32"/>
      <c r="E43" s="35"/>
      <c r="F43" s="32"/>
      <c r="G43" s="32"/>
      <c r="H43" s="75"/>
      <c r="J43" s="38"/>
      <c r="K43" s="32"/>
      <c r="L43" s="32"/>
      <c r="M43" s="55"/>
    </row>
    <row r="44" spans="1:13" ht="16.5" thickBot="1" x14ac:dyDescent="0.25">
      <c r="A44" s="132" t="s">
        <v>50</v>
      </c>
      <c r="B44" s="133"/>
      <c r="C44" s="133"/>
      <c r="D44" s="133"/>
      <c r="E44" s="133"/>
      <c r="F44" s="34"/>
      <c r="G44" s="133" t="s">
        <v>51</v>
      </c>
      <c r="H44" s="133"/>
      <c r="I44" s="133" t="str">
        <f>H19</f>
        <v>Сорокин В.Е. (2 КАТ, г. Мурманск)</v>
      </c>
      <c r="J44" s="133"/>
      <c r="K44" s="133"/>
      <c r="L44" s="34"/>
      <c r="M44" s="79"/>
    </row>
    <row r="45" spans="1:13" ht="13.5" thickTop="1" x14ac:dyDescent="0.2"/>
  </sheetData>
  <sortState ref="B44:I45">
    <sortCondition ref="I44:I45"/>
  </sortState>
  <mergeCells count="40">
    <mergeCell ref="A6:M6"/>
    <mergeCell ref="H21:H22"/>
    <mergeCell ref="I39:K39"/>
    <mergeCell ref="I44:K44"/>
    <mergeCell ref="A15:H15"/>
    <mergeCell ref="G39:H39"/>
    <mergeCell ref="G44:H44"/>
    <mergeCell ref="G21:G22"/>
    <mergeCell ref="A21:A22"/>
    <mergeCell ref="B21:B22"/>
    <mergeCell ref="C21:C22"/>
    <mergeCell ref="D21:D22"/>
    <mergeCell ref="E21:E22"/>
    <mergeCell ref="A14:D14"/>
    <mergeCell ref="A8:M8"/>
    <mergeCell ref="A12:M12"/>
    <mergeCell ref="A1:M1"/>
    <mergeCell ref="A2:M2"/>
    <mergeCell ref="A3:M3"/>
    <mergeCell ref="A4:M4"/>
    <mergeCell ref="A5:M5"/>
    <mergeCell ref="I15:M15"/>
    <mergeCell ref="I16:M16"/>
    <mergeCell ref="A7:M7"/>
    <mergeCell ref="A9:M9"/>
    <mergeCell ref="A10:M10"/>
    <mergeCell ref="A11:M11"/>
    <mergeCell ref="A13:D13"/>
    <mergeCell ref="A44:E44"/>
    <mergeCell ref="I21:I22"/>
    <mergeCell ref="J21:J22"/>
    <mergeCell ref="K21:K22"/>
    <mergeCell ref="L21:L22"/>
    <mergeCell ref="A40:E40"/>
    <mergeCell ref="F40:M40"/>
    <mergeCell ref="M21:M22"/>
    <mergeCell ref="G29:M29"/>
    <mergeCell ref="A39:E39"/>
    <mergeCell ref="F21:F22"/>
    <mergeCell ref="A29:D29"/>
  </mergeCells>
  <printOptions horizontalCentered="1"/>
  <pageMargins left="0.19685039370078741" right="0.19685039370078741" top="0.59055118110236227" bottom="0.59055118110236227" header="0.15748031496062992" footer="0.11811023622047245"/>
  <pageSetup paperSize="9" scale="85" fitToHeight="0" orientation="landscape" r:id="rId1"/>
  <headerFooter alignWithMargins="0">
    <oddFooter>&amp;C&amp;"Calibri,обычный"                                                                Страница &amp;P из &amp;N                                                                              &amp;R
Отчет создан &amp;D в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AC42"/>
  <sheetViews>
    <sheetView view="pageBreakPreview" topLeftCell="A2" zoomScaleNormal="100" zoomScaleSheetLayoutView="100" zoomScalePageLayoutView="50" workbookViewId="0">
      <selection activeCell="A12" sqref="A12:M12"/>
    </sheetView>
  </sheetViews>
  <sheetFormatPr defaultColWidth="9.140625" defaultRowHeight="12.75" x14ac:dyDescent="0.2"/>
  <cols>
    <col min="1" max="1" width="7" style="187" customWidth="1"/>
    <col min="2" max="2" width="7" style="344" customWidth="1"/>
    <col min="3" max="3" width="6.5703125" style="344" hidden="1" customWidth="1"/>
    <col min="4" max="4" width="27.7109375" style="187" customWidth="1"/>
    <col min="5" max="5" width="11.7109375" style="351" customWidth="1"/>
    <col min="6" max="6" width="11.7109375" style="187" customWidth="1"/>
    <col min="7" max="7" width="19.5703125" style="187" customWidth="1"/>
    <col min="8" max="8" width="23.5703125" style="187" customWidth="1"/>
    <col min="9" max="9" width="15.7109375" style="331" customWidth="1"/>
    <col min="10" max="10" width="16.28515625" style="332" customWidth="1"/>
    <col min="11" max="11" width="18.5703125" style="333" customWidth="1"/>
    <col min="12" max="12" width="7" style="187" hidden="1" customWidth="1"/>
    <col min="13" max="13" width="13.7109375" style="187" customWidth="1"/>
    <col min="14" max="15" width="9.140625" style="187"/>
    <col min="16" max="16" width="9.5703125" style="187" bestFit="1" customWidth="1"/>
    <col min="17" max="16384" width="9.140625" style="187"/>
  </cols>
  <sheetData>
    <row r="1" spans="1:29" ht="19.5" customHeight="1" x14ac:dyDescent="0.2">
      <c r="A1" s="186" t="s">
        <v>39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29" ht="19.5" customHeight="1" x14ac:dyDescent="0.2">
      <c r="A2" s="186" t="s">
        <v>40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</row>
    <row r="3" spans="1:29" ht="19.5" customHeight="1" x14ac:dyDescent="0.2">
      <c r="A3" s="186" t="s">
        <v>9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</row>
    <row r="4" spans="1:29" ht="19.5" customHeight="1" x14ac:dyDescent="0.2">
      <c r="A4" s="186" t="s">
        <v>41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</row>
    <row r="5" spans="1:29" ht="29.25" customHeight="1" x14ac:dyDescent="0.2">
      <c r="A5" s="189" t="s">
        <v>53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</row>
    <row r="6" spans="1:29" s="188" customFormat="1" ht="21" customHeight="1" x14ac:dyDescent="0.2">
      <c r="A6" s="186" t="s">
        <v>102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90"/>
      <c r="O6" s="190"/>
      <c r="P6" s="190"/>
      <c r="Q6" s="190"/>
      <c r="R6" s="190"/>
      <c r="S6" s="190"/>
      <c r="T6" s="190"/>
      <c r="U6" s="190"/>
      <c r="V6" s="190"/>
    </row>
    <row r="7" spans="1:29" s="188" customFormat="1" ht="18" hidden="1" customHeight="1" x14ac:dyDescent="0.2">
      <c r="A7" s="159" t="s">
        <v>103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</row>
    <row r="8" spans="1:29" s="188" customFormat="1" ht="21.75" customHeight="1" thickBot="1" x14ac:dyDescent="0.25">
      <c r="A8" s="191" t="s">
        <v>74</v>
      </c>
      <c r="B8" s="191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</row>
    <row r="9" spans="1:29" ht="19.149999999999999" customHeight="1" thickTop="1" x14ac:dyDescent="0.2">
      <c r="A9" s="192" t="s">
        <v>75</v>
      </c>
      <c r="B9" s="193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4"/>
    </row>
    <row r="10" spans="1:29" s="198" customFormat="1" ht="18.75" customHeight="1" x14ac:dyDescent="0.2">
      <c r="A10" s="195" t="s">
        <v>104</v>
      </c>
      <c r="B10" s="196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7"/>
    </row>
    <row r="11" spans="1:29" ht="12.75" customHeight="1" x14ac:dyDescent="0.2">
      <c r="A11" s="199" t="s">
        <v>107</v>
      </c>
      <c r="B11" s="200"/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1"/>
    </row>
    <row r="12" spans="1:29" ht="17.25" customHeight="1" x14ac:dyDescent="0.2">
      <c r="A12" s="202" t="s">
        <v>96</v>
      </c>
      <c r="B12" s="203"/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4"/>
    </row>
    <row r="13" spans="1:29" ht="15.75" x14ac:dyDescent="0.2">
      <c r="A13" s="205" t="s">
        <v>99</v>
      </c>
      <c r="B13" s="206"/>
      <c r="C13" s="206"/>
      <c r="D13" s="206"/>
      <c r="E13" s="207"/>
      <c r="F13" s="208"/>
      <c r="G13" s="209" t="s">
        <v>43</v>
      </c>
      <c r="H13" s="209"/>
      <c r="I13" s="210"/>
      <c r="J13" s="211"/>
      <c r="K13" s="212"/>
      <c r="L13" s="213"/>
      <c r="M13" s="214" t="s">
        <v>101</v>
      </c>
    </row>
    <row r="14" spans="1:29" ht="15.75" x14ac:dyDescent="0.2">
      <c r="A14" s="215" t="s">
        <v>42</v>
      </c>
      <c r="B14" s="216"/>
      <c r="C14" s="216"/>
      <c r="D14" s="216"/>
      <c r="E14" s="217"/>
      <c r="F14" s="218"/>
      <c r="G14" s="218" t="s">
        <v>106</v>
      </c>
      <c r="H14" s="218"/>
      <c r="I14" s="219"/>
      <c r="J14" s="220"/>
      <c r="K14" s="221"/>
      <c r="L14" s="222"/>
      <c r="M14" s="223" t="s">
        <v>100</v>
      </c>
    </row>
    <row r="15" spans="1:29" ht="15" x14ac:dyDescent="0.2">
      <c r="A15" s="224" t="s">
        <v>8</v>
      </c>
      <c r="B15" s="225"/>
      <c r="C15" s="225"/>
      <c r="D15" s="225"/>
      <c r="E15" s="225"/>
      <c r="F15" s="225"/>
      <c r="G15" s="225"/>
      <c r="H15" s="226"/>
      <c r="I15" s="227" t="s">
        <v>0</v>
      </c>
      <c r="J15" s="228"/>
      <c r="K15" s="228"/>
      <c r="L15" s="228"/>
      <c r="M15" s="229"/>
    </row>
    <row r="16" spans="1:29" ht="15.75" customHeight="1" x14ac:dyDescent="0.2">
      <c r="A16" s="230" t="s">
        <v>15</v>
      </c>
      <c r="B16" s="231"/>
      <c r="C16" s="231"/>
      <c r="D16" s="232"/>
      <c r="E16" s="233" t="s">
        <v>36</v>
      </c>
      <c r="F16" s="232"/>
      <c r="G16" s="233"/>
      <c r="H16" s="233"/>
      <c r="I16" s="156" t="s">
        <v>98</v>
      </c>
      <c r="J16" s="157"/>
      <c r="K16" s="157"/>
      <c r="L16" s="157"/>
      <c r="M16" s="158"/>
    </row>
    <row r="17" spans="1:16" ht="15" x14ac:dyDescent="0.2">
      <c r="A17" s="234" t="s">
        <v>16</v>
      </c>
      <c r="B17" s="231"/>
      <c r="C17" s="231"/>
      <c r="D17" s="233"/>
      <c r="E17" s="235"/>
      <c r="F17" s="232"/>
      <c r="G17" s="236"/>
      <c r="H17" s="237" t="s">
        <v>93</v>
      </c>
      <c r="I17" s="238" t="s">
        <v>45</v>
      </c>
      <c r="J17" s="239"/>
      <c r="K17" s="239"/>
      <c r="L17" s="240"/>
      <c r="M17" s="241">
        <v>148.69999999999999</v>
      </c>
    </row>
    <row r="18" spans="1:16" ht="15" x14ac:dyDescent="0.2">
      <c r="A18" s="234" t="s">
        <v>17</v>
      </c>
      <c r="B18" s="231"/>
      <c r="C18" s="231"/>
      <c r="D18" s="233"/>
      <c r="E18" s="235"/>
      <c r="F18" s="232"/>
      <c r="G18" s="236"/>
      <c r="H18" s="237" t="s">
        <v>94</v>
      </c>
      <c r="I18" s="238" t="s">
        <v>52</v>
      </c>
      <c r="J18" s="239"/>
      <c r="K18" s="239"/>
      <c r="L18" s="240"/>
      <c r="M18" s="241">
        <v>1048.5</v>
      </c>
    </row>
    <row r="19" spans="1:16" ht="16.5" thickBot="1" x14ac:dyDescent="0.25">
      <c r="A19" s="234" t="s">
        <v>14</v>
      </c>
      <c r="B19" s="242"/>
      <c r="C19" s="242"/>
      <c r="D19" s="236"/>
      <c r="E19" s="243"/>
      <c r="G19" s="244"/>
      <c r="H19" s="245" t="s">
        <v>95</v>
      </c>
      <c r="I19" s="246" t="s">
        <v>33</v>
      </c>
      <c r="J19" s="247"/>
      <c r="K19" s="248">
        <v>25</v>
      </c>
      <c r="M19" s="241" t="s">
        <v>91</v>
      </c>
    </row>
    <row r="20" spans="1:16" ht="5.25" customHeight="1" thickTop="1" thickBot="1" x14ac:dyDescent="0.25">
      <c r="A20" s="249"/>
      <c r="B20" s="250"/>
      <c r="C20" s="250"/>
      <c r="D20" s="251"/>
      <c r="E20" s="252"/>
      <c r="F20" s="251"/>
      <c r="G20" s="251"/>
      <c r="H20" s="251"/>
      <c r="I20" s="253"/>
      <c r="J20" s="254"/>
      <c r="K20" s="255"/>
      <c r="L20" s="251"/>
      <c r="M20" s="256"/>
    </row>
    <row r="21" spans="1:16" s="264" customFormat="1" ht="15.75" customHeight="1" thickTop="1" x14ac:dyDescent="0.2">
      <c r="A21" s="257" t="s">
        <v>5</v>
      </c>
      <c r="B21" s="258" t="s">
        <v>11</v>
      </c>
      <c r="C21" s="258" t="s">
        <v>32</v>
      </c>
      <c r="D21" s="258" t="s">
        <v>1</v>
      </c>
      <c r="E21" s="259" t="s">
        <v>72</v>
      </c>
      <c r="F21" s="258" t="s">
        <v>7</v>
      </c>
      <c r="G21" s="258" t="s">
        <v>12</v>
      </c>
      <c r="H21" s="258" t="s">
        <v>80</v>
      </c>
      <c r="I21" s="260" t="s">
        <v>6</v>
      </c>
      <c r="J21" s="260" t="s">
        <v>22</v>
      </c>
      <c r="K21" s="261" t="s">
        <v>19</v>
      </c>
      <c r="L21" s="262" t="s">
        <v>21</v>
      </c>
      <c r="M21" s="263" t="s">
        <v>13</v>
      </c>
    </row>
    <row r="22" spans="1:16" s="264" customFormat="1" ht="8.25" customHeight="1" x14ac:dyDescent="0.2">
      <c r="A22" s="265"/>
      <c r="B22" s="266"/>
      <c r="C22" s="266"/>
      <c r="D22" s="266"/>
      <c r="E22" s="267"/>
      <c r="F22" s="266"/>
      <c r="G22" s="266"/>
      <c r="H22" s="266"/>
      <c r="I22" s="268"/>
      <c r="J22" s="268"/>
      <c r="K22" s="269"/>
      <c r="L22" s="270"/>
      <c r="M22" s="271"/>
    </row>
    <row r="23" spans="1:16" ht="15.75" x14ac:dyDescent="0.2">
      <c r="A23" s="272">
        <v>1</v>
      </c>
      <c r="B23" s="273">
        <v>13</v>
      </c>
      <c r="C23" s="274"/>
      <c r="D23" s="275" t="s">
        <v>69</v>
      </c>
      <c r="E23" s="276">
        <v>2007</v>
      </c>
      <c r="F23" s="277" t="s">
        <v>34</v>
      </c>
      <c r="G23" s="278" t="s">
        <v>78</v>
      </c>
      <c r="H23" s="278" t="s">
        <v>77</v>
      </c>
      <c r="I23" s="279">
        <v>7.0520833333333324E-2</v>
      </c>
      <c r="J23" s="280">
        <v>0</v>
      </c>
      <c r="K23" s="281">
        <v>14.771048744460856</v>
      </c>
      <c r="L23" s="282"/>
      <c r="M23" s="283"/>
      <c r="P23" s="284">
        <f>I23-$I$23</f>
        <v>0</v>
      </c>
    </row>
    <row r="24" spans="1:16" ht="15.75" x14ac:dyDescent="0.2">
      <c r="A24" s="285" t="s">
        <v>88</v>
      </c>
      <c r="B24" s="273">
        <v>12</v>
      </c>
      <c r="C24" s="274"/>
      <c r="D24" s="275" t="s">
        <v>68</v>
      </c>
      <c r="E24" s="276">
        <v>2006</v>
      </c>
      <c r="F24" s="277" t="s">
        <v>34</v>
      </c>
      <c r="G24" s="278" t="s">
        <v>78</v>
      </c>
      <c r="H24" s="278" t="s">
        <v>77</v>
      </c>
      <c r="I24" s="279"/>
      <c r="J24" s="280"/>
      <c r="K24" s="281" t="s">
        <v>36</v>
      </c>
      <c r="L24" s="282"/>
      <c r="M24" s="283"/>
      <c r="P24" s="284">
        <f>I24-$I$23</f>
        <v>-7.0520833333333324E-2</v>
      </c>
    </row>
    <row r="25" spans="1:16" ht="6" customHeight="1" thickBot="1" x14ac:dyDescent="0.25">
      <c r="A25" s="286"/>
      <c r="B25" s="287"/>
      <c r="C25" s="287"/>
      <c r="D25" s="288"/>
      <c r="E25" s="289"/>
      <c r="F25" s="290"/>
      <c r="G25" s="291"/>
      <c r="H25" s="291"/>
      <c r="I25" s="292"/>
      <c r="J25" s="293"/>
      <c r="K25" s="294"/>
      <c r="L25" s="295"/>
      <c r="M25" s="295"/>
    </row>
    <row r="26" spans="1:16" ht="15.75" thickTop="1" x14ac:dyDescent="0.2">
      <c r="A26" s="296" t="s">
        <v>3</v>
      </c>
      <c r="B26" s="297"/>
      <c r="C26" s="297"/>
      <c r="D26" s="297"/>
      <c r="E26" s="298"/>
      <c r="F26" s="298"/>
      <c r="G26" s="297" t="s">
        <v>4</v>
      </c>
      <c r="H26" s="297"/>
      <c r="I26" s="297"/>
      <c r="J26" s="297"/>
      <c r="K26" s="297"/>
      <c r="L26" s="297"/>
      <c r="M26" s="299"/>
    </row>
    <row r="27" spans="1:16" s="311" customFormat="1" ht="12" x14ac:dyDescent="0.2">
      <c r="A27" s="300" t="s">
        <v>46</v>
      </c>
      <c r="B27" s="301"/>
      <c r="C27" s="302"/>
      <c r="D27" s="301"/>
      <c r="E27" s="303"/>
      <c r="F27" s="304"/>
      <c r="G27" s="305" t="s">
        <v>30</v>
      </c>
      <c r="H27" s="306">
        <v>1</v>
      </c>
      <c r="I27" s="307"/>
      <c r="J27" s="308"/>
      <c r="K27" s="309" t="s">
        <v>28</v>
      </c>
      <c r="L27" s="310" t="e">
        <f>COUNTIF(#REF!,"ЗМС")</f>
        <v>#REF!</v>
      </c>
      <c r="M27" s="310">
        <f>COUNTIF($F$23:$F$24,"ЗМС")</f>
        <v>0</v>
      </c>
    </row>
    <row r="28" spans="1:16" s="311" customFormat="1" ht="12" x14ac:dyDescent="0.2">
      <c r="A28" s="300" t="s">
        <v>47</v>
      </c>
      <c r="B28" s="301"/>
      <c r="C28" s="312"/>
      <c r="D28" s="301"/>
      <c r="E28" s="313"/>
      <c r="F28" s="314"/>
      <c r="G28" s="315" t="s">
        <v>23</v>
      </c>
      <c r="H28" s="306">
        <f>H29+H34</f>
        <v>2</v>
      </c>
      <c r="I28" s="316"/>
      <c r="J28" s="317"/>
      <c r="K28" s="309" t="s">
        <v>18</v>
      </c>
      <c r="L28" s="310" t="e">
        <f>COUNTIF(#REF!,"МСМК")</f>
        <v>#REF!</v>
      </c>
      <c r="M28" s="310">
        <f>COUNTIF($F$23:$F$24,"МСМК")</f>
        <v>0</v>
      </c>
    </row>
    <row r="29" spans="1:16" s="311" customFormat="1" ht="12" x14ac:dyDescent="0.2">
      <c r="A29" s="300" t="s">
        <v>48</v>
      </c>
      <c r="B29" s="301"/>
      <c r="C29" s="318"/>
      <c r="D29" s="301"/>
      <c r="E29" s="313"/>
      <c r="F29" s="314"/>
      <c r="G29" s="315" t="s">
        <v>24</v>
      </c>
      <c r="H29" s="306">
        <f>H30+H31+H32+H33</f>
        <v>1</v>
      </c>
      <c r="I29" s="316"/>
      <c r="J29" s="317"/>
      <c r="K29" s="309" t="s">
        <v>20</v>
      </c>
      <c r="L29" s="310" t="e">
        <f>COUNTIF(#REF!,"МС")</f>
        <v>#REF!</v>
      </c>
      <c r="M29" s="310">
        <f>COUNTIF(F23:F24,"МС")</f>
        <v>0</v>
      </c>
    </row>
    <row r="30" spans="1:16" s="311" customFormat="1" ht="12" x14ac:dyDescent="0.2">
      <c r="A30" s="300" t="s">
        <v>49</v>
      </c>
      <c r="B30" s="301"/>
      <c r="C30" s="318"/>
      <c r="D30" s="301"/>
      <c r="E30" s="313"/>
      <c r="F30" s="314"/>
      <c r="G30" s="315" t="s">
        <v>25</v>
      </c>
      <c r="H30" s="306">
        <f>COUNT(A23:A24)</f>
        <v>1</v>
      </c>
      <c r="I30" s="316"/>
      <c r="J30" s="317"/>
      <c r="K30" s="309" t="s">
        <v>29</v>
      </c>
      <c r="L30" s="310" t="e">
        <f>COUNTIF(#REF!,"КМС")</f>
        <v>#REF!</v>
      </c>
      <c r="M30" s="310">
        <f>COUNTIF($F$23:$F$24,"КМС")</f>
        <v>0</v>
      </c>
    </row>
    <row r="31" spans="1:16" s="311" customFormat="1" ht="12" x14ac:dyDescent="0.2">
      <c r="A31" s="300"/>
      <c r="B31" s="301"/>
      <c r="C31" s="318"/>
      <c r="D31" s="301"/>
      <c r="E31" s="313"/>
      <c r="F31" s="314"/>
      <c r="G31" s="315" t="s">
        <v>35</v>
      </c>
      <c r="H31" s="306">
        <f>COUNTIF(A23:A24,"ЛИМ")</f>
        <v>0</v>
      </c>
      <c r="I31" s="316"/>
      <c r="J31" s="317"/>
      <c r="K31" s="309" t="s">
        <v>34</v>
      </c>
      <c r="L31" s="310" t="e">
        <f>COUNTIF(#REF!,"1 СР")</f>
        <v>#REF!</v>
      </c>
      <c r="M31" s="310">
        <f>COUNTIF($F$23:$F$24,"1 СР")</f>
        <v>2</v>
      </c>
    </row>
    <row r="32" spans="1:16" s="311" customFormat="1" ht="12" x14ac:dyDescent="0.2">
      <c r="A32" s="300"/>
      <c r="B32" s="301"/>
      <c r="C32" s="301"/>
      <c r="D32" s="319"/>
      <c r="E32" s="320"/>
      <c r="G32" s="315" t="s">
        <v>26</v>
      </c>
      <c r="H32" s="306">
        <f>COUNTIF(A23:A24,"НФ")</f>
        <v>0</v>
      </c>
      <c r="I32" s="316"/>
      <c r="J32" s="317"/>
      <c r="K32" s="309" t="s">
        <v>37</v>
      </c>
      <c r="L32" s="310" t="e">
        <f>COUNTIF(#REF!,"2 СР")</f>
        <v>#REF!</v>
      </c>
      <c r="M32" s="310">
        <f>COUNTIF($F$23:$F$24,"2 СР")</f>
        <v>0</v>
      </c>
    </row>
    <row r="33" spans="1:13" s="311" customFormat="1" ht="12" x14ac:dyDescent="0.2">
      <c r="A33" s="300"/>
      <c r="B33" s="301"/>
      <c r="C33" s="301"/>
      <c r="D33" s="301"/>
      <c r="E33" s="313"/>
      <c r="F33" s="314"/>
      <c r="G33" s="315" t="s">
        <v>31</v>
      </c>
      <c r="H33" s="306">
        <f>COUNTIF(A23:A24,"ДСКВ")</f>
        <v>0</v>
      </c>
      <c r="I33" s="316"/>
      <c r="J33" s="317"/>
      <c r="K33" s="309" t="s">
        <v>38</v>
      </c>
      <c r="L33" s="310" t="e">
        <f>COUNTIF(#REF!,"3 СР")</f>
        <v>#REF!</v>
      </c>
      <c r="M33" s="310">
        <f>COUNTIF($F$23:$F$24,"3 СР")</f>
        <v>0</v>
      </c>
    </row>
    <row r="34" spans="1:13" s="311" customFormat="1" ht="12" x14ac:dyDescent="0.2">
      <c r="A34" s="300"/>
      <c r="B34" s="301"/>
      <c r="C34" s="301"/>
      <c r="D34" s="301"/>
      <c r="E34" s="321"/>
      <c r="F34" s="322"/>
      <c r="G34" s="315" t="s">
        <v>27</v>
      </c>
      <c r="H34" s="306">
        <f>COUNTIF(A23:A24,"НС")</f>
        <v>1</v>
      </c>
      <c r="I34" s="323"/>
      <c r="J34" s="324"/>
      <c r="K34" s="309"/>
      <c r="L34" s="325"/>
      <c r="M34" s="326"/>
    </row>
    <row r="35" spans="1:13" ht="5.25" customHeight="1" x14ac:dyDescent="0.2">
      <c r="A35" s="327"/>
      <c r="B35" s="328"/>
      <c r="C35" s="328"/>
      <c r="D35" s="329"/>
      <c r="E35" s="330"/>
      <c r="M35" s="334"/>
    </row>
    <row r="36" spans="1:13" ht="15.75" x14ac:dyDescent="0.2">
      <c r="A36" s="335" t="s">
        <v>10</v>
      </c>
      <c r="B36" s="336"/>
      <c r="C36" s="336"/>
      <c r="D36" s="336"/>
      <c r="E36" s="336"/>
      <c r="F36" s="337"/>
      <c r="G36" s="336" t="s">
        <v>2</v>
      </c>
      <c r="H36" s="336"/>
      <c r="I36" s="336" t="s">
        <v>89</v>
      </c>
      <c r="J36" s="336"/>
      <c r="K36" s="336"/>
      <c r="L36" s="337"/>
      <c r="M36" s="338"/>
    </row>
    <row r="37" spans="1:13" x14ac:dyDescent="0.2">
      <c r="A37" s="339"/>
      <c r="B37" s="340"/>
      <c r="C37" s="340"/>
      <c r="D37" s="340"/>
      <c r="E37" s="340"/>
      <c r="F37" s="341"/>
      <c r="G37" s="341"/>
      <c r="H37" s="341"/>
      <c r="I37" s="341"/>
      <c r="J37" s="341"/>
      <c r="K37" s="341"/>
      <c r="L37" s="341"/>
      <c r="M37" s="342"/>
    </row>
    <row r="38" spans="1:13" x14ac:dyDescent="0.2">
      <c r="A38" s="343"/>
      <c r="D38" s="344"/>
      <c r="E38" s="345"/>
      <c r="F38" s="344"/>
      <c r="G38" s="344"/>
      <c r="H38" s="344"/>
      <c r="J38" s="331"/>
      <c r="K38" s="344"/>
      <c r="L38" s="344"/>
      <c r="M38" s="346"/>
    </row>
    <row r="39" spans="1:13" x14ac:dyDescent="0.2">
      <c r="A39" s="343"/>
      <c r="D39" s="344"/>
      <c r="E39" s="345"/>
      <c r="F39" s="344"/>
      <c r="G39" s="344"/>
      <c r="H39" s="344"/>
      <c r="J39" s="331"/>
      <c r="K39" s="344"/>
      <c r="L39" s="344"/>
      <c r="M39" s="346"/>
    </row>
    <row r="40" spans="1:13" x14ac:dyDescent="0.2">
      <c r="A40" s="343"/>
      <c r="D40" s="344"/>
      <c r="E40" s="345"/>
      <c r="F40" s="344"/>
      <c r="G40" s="344"/>
      <c r="H40" s="344"/>
      <c r="J40" s="331"/>
      <c r="K40" s="344"/>
      <c r="L40" s="344"/>
      <c r="M40" s="346"/>
    </row>
    <row r="41" spans="1:13" ht="16.5" thickBot="1" x14ac:dyDescent="0.25">
      <c r="A41" s="347" t="s">
        <v>50</v>
      </c>
      <c r="B41" s="348"/>
      <c r="C41" s="348"/>
      <c r="D41" s="348"/>
      <c r="E41" s="348"/>
      <c r="F41" s="349"/>
      <c r="G41" s="348" t="s">
        <v>51</v>
      </c>
      <c r="H41" s="348"/>
      <c r="I41" s="348" t="str">
        <f>H19</f>
        <v>Сорокин В.Е. (2 КАТ, г. Мурманск)</v>
      </c>
      <c r="J41" s="348"/>
      <c r="K41" s="348"/>
      <c r="L41" s="349"/>
      <c r="M41" s="350"/>
    </row>
    <row r="42" spans="1:13" ht="13.5" thickTop="1" x14ac:dyDescent="0.2"/>
  </sheetData>
  <mergeCells count="40">
    <mergeCell ref="A41:E41"/>
    <mergeCell ref="G41:H41"/>
    <mergeCell ref="I41:K41"/>
    <mergeCell ref="A21:A22"/>
    <mergeCell ref="B21:B22"/>
    <mergeCell ref="C21:C22"/>
    <mergeCell ref="A37:E37"/>
    <mergeCell ref="F37:M37"/>
    <mergeCell ref="G21:G22"/>
    <mergeCell ref="H21:H22"/>
    <mergeCell ref="I21:I22"/>
    <mergeCell ref="J21:J22"/>
    <mergeCell ref="K21:K22"/>
    <mergeCell ref="A26:D26"/>
    <mergeCell ref="G26:M26"/>
    <mergeCell ref="A36:E36"/>
    <mergeCell ref="G36:H36"/>
    <mergeCell ref="I36:K36"/>
    <mergeCell ref="D21:D22"/>
    <mergeCell ref="E21:E22"/>
    <mergeCell ref="A7:M7"/>
    <mergeCell ref="A8:M8"/>
    <mergeCell ref="A9:M9"/>
    <mergeCell ref="A10:M10"/>
    <mergeCell ref="A11:M11"/>
    <mergeCell ref="A12:M12"/>
    <mergeCell ref="A13:D13"/>
    <mergeCell ref="A14:D14"/>
    <mergeCell ref="A15:H15"/>
    <mergeCell ref="I15:M15"/>
    <mergeCell ref="I16:M16"/>
    <mergeCell ref="L21:L22"/>
    <mergeCell ref="M21:M22"/>
    <mergeCell ref="F21:F22"/>
    <mergeCell ref="A6:M6"/>
    <mergeCell ref="A1:M1"/>
    <mergeCell ref="A2:M2"/>
    <mergeCell ref="A3:M3"/>
    <mergeCell ref="A4:M4"/>
    <mergeCell ref="A5:M5"/>
  </mergeCells>
  <printOptions horizontalCentered="1"/>
  <pageMargins left="0.19685039370078741" right="0.19685039370078741" top="0.59055118110236227" bottom="0.59055118110236227" header="0.15748031496062992" footer="0.11811023622047245"/>
  <pageSetup paperSize="9" scale="85" fitToHeight="0" orientation="landscape" r:id="rId1"/>
  <headerFooter alignWithMargins="0">
    <oddFooter>&amp;C&amp;"Calibri,обычный"                                                                Страница &amp;P из &amp;N                                                                              &amp;R
Отчет создан &amp;D в 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AC50"/>
  <sheetViews>
    <sheetView view="pageBreakPreview" zoomScaleNormal="100" zoomScaleSheetLayoutView="100" zoomScalePageLayoutView="50" workbookViewId="0">
      <selection activeCell="A7" sqref="A7:XFD7"/>
    </sheetView>
  </sheetViews>
  <sheetFormatPr defaultColWidth="9.140625" defaultRowHeight="12.75" x14ac:dyDescent="0.2"/>
  <cols>
    <col min="1" max="1" width="7" style="24" customWidth="1"/>
    <col min="2" max="2" width="7" style="75" customWidth="1"/>
    <col min="3" max="3" width="6.5703125" style="75" hidden="1" customWidth="1"/>
    <col min="4" max="4" width="27.7109375" style="24" customWidth="1"/>
    <col min="5" max="5" width="11.7109375" style="36" customWidth="1"/>
    <col min="6" max="6" width="11.140625" style="24" customWidth="1"/>
    <col min="7" max="7" width="19.5703125" style="24" customWidth="1"/>
    <col min="8" max="8" width="23.5703125" style="24" customWidth="1"/>
    <col min="9" max="9" width="15.7109375" style="38" customWidth="1"/>
    <col min="10" max="10" width="16.28515625" style="42" customWidth="1"/>
    <col min="11" max="11" width="18.5703125" style="33" customWidth="1"/>
    <col min="12" max="12" width="7" style="24" hidden="1" customWidth="1"/>
    <col min="13" max="13" width="13.7109375" style="24" customWidth="1"/>
    <col min="14" max="15" width="9.140625" style="24"/>
    <col min="16" max="16" width="9.5703125" style="24" bestFit="1" customWidth="1"/>
    <col min="17" max="16384" width="9.140625" style="24"/>
  </cols>
  <sheetData>
    <row r="1" spans="1:29" ht="19.5" customHeight="1" x14ac:dyDescent="0.2">
      <c r="A1" s="171" t="s">
        <v>39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</row>
    <row r="2" spans="1:29" ht="19.5" customHeight="1" x14ac:dyDescent="0.2">
      <c r="A2" s="171" t="s">
        <v>40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</row>
    <row r="3" spans="1:29" ht="19.5" customHeight="1" x14ac:dyDescent="0.2">
      <c r="A3" s="171" t="s">
        <v>9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</row>
    <row r="4" spans="1:29" ht="19.5" customHeight="1" x14ac:dyDescent="0.2">
      <c r="A4" s="171" t="s">
        <v>41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</row>
    <row r="5" spans="1:29" ht="29.25" customHeight="1" x14ac:dyDescent="0.2">
      <c r="A5" s="172" t="s">
        <v>53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</row>
    <row r="6" spans="1:29" s="25" customFormat="1" ht="21" customHeight="1" x14ac:dyDescent="0.2">
      <c r="A6" s="171" t="s">
        <v>102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26"/>
      <c r="O6" s="26"/>
      <c r="P6" s="26"/>
      <c r="Q6" s="26"/>
      <c r="R6" s="26"/>
      <c r="S6" s="26"/>
      <c r="T6" s="26"/>
      <c r="U6" s="26"/>
      <c r="V6" s="26"/>
    </row>
    <row r="7" spans="1:29" s="25" customFormat="1" ht="18" hidden="1" customHeight="1" x14ac:dyDescent="0.2">
      <c r="A7" s="159" t="s">
        <v>103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</row>
    <row r="8" spans="1:29" s="25" customFormat="1" ht="21.75" customHeight="1" thickBot="1" x14ac:dyDescent="0.25">
      <c r="A8" s="182" t="s">
        <v>74</v>
      </c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</row>
    <row r="9" spans="1:29" ht="19.149999999999999" customHeight="1" thickTop="1" x14ac:dyDescent="0.2">
      <c r="A9" s="160" t="s">
        <v>75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2"/>
    </row>
    <row r="10" spans="1:29" s="51" customFormat="1" ht="18.75" customHeight="1" x14ac:dyDescent="0.2">
      <c r="A10" s="163" t="s">
        <v>104</v>
      </c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5"/>
    </row>
    <row r="11" spans="1:29" ht="12.75" customHeight="1" x14ac:dyDescent="0.2">
      <c r="A11" s="166" t="s">
        <v>97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8"/>
    </row>
    <row r="12" spans="1:29" ht="7.5" customHeight="1" x14ac:dyDescent="0.2">
      <c r="A12" s="183"/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5"/>
    </row>
    <row r="13" spans="1:29" ht="15.75" x14ac:dyDescent="0.2">
      <c r="A13" s="169" t="s">
        <v>99</v>
      </c>
      <c r="B13" s="170"/>
      <c r="C13" s="170"/>
      <c r="D13" s="170"/>
      <c r="E13" s="20"/>
      <c r="F13" s="1"/>
      <c r="G13" s="59" t="s">
        <v>43</v>
      </c>
      <c r="H13" s="59"/>
      <c r="I13" s="52"/>
      <c r="J13" s="39"/>
      <c r="K13" s="15"/>
      <c r="L13" s="11"/>
      <c r="M13" s="12" t="s">
        <v>101</v>
      </c>
    </row>
    <row r="14" spans="1:29" ht="15.75" x14ac:dyDescent="0.2">
      <c r="A14" s="180" t="s">
        <v>42</v>
      </c>
      <c r="B14" s="181"/>
      <c r="C14" s="181"/>
      <c r="D14" s="181"/>
      <c r="E14" s="21"/>
      <c r="F14" s="2"/>
      <c r="G14" s="2" t="s">
        <v>44</v>
      </c>
      <c r="H14" s="2"/>
      <c r="I14" s="53"/>
      <c r="J14" s="40"/>
      <c r="K14" s="16"/>
      <c r="L14" s="13"/>
      <c r="M14" s="14" t="s">
        <v>100</v>
      </c>
    </row>
    <row r="15" spans="1:29" ht="15" x14ac:dyDescent="0.2">
      <c r="A15" s="173" t="s">
        <v>8</v>
      </c>
      <c r="B15" s="174"/>
      <c r="C15" s="174"/>
      <c r="D15" s="174"/>
      <c r="E15" s="174"/>
      <c r="F15" s="174"/>
      <c r="G15" s="174"/>
      <c r="H15" s="175"/>
      <c r="I15" s="153" t="s">
        <v>0</v>
      </c>
      <c r="J15" s="154"/>
      <c r="K15" s="154"/>
      <c r="L15" s="154"/>
      <c r="M15" s="155"/>
    </row>
    <row r="16" spans="1:29" ht="15" customHeight="1" x14ac:dyDescent="0.2">
      <c r="A16" s="67" t="s">
        <v>15</v>
      </c>
      <c r="B16" s="27"/>
      <c r="C16" s="27"/>
      <c r="D16" s="28"/>
      <c r="E16" s="4" t="s">
        <v>36</v>
      </c>
      <c r="F16" s="28"/>
      <c r="G16" s="4"/>
      <c r="H16" s="4"/>
      <c r="I16" s="156" t="s">
        <v>98</v>
      </c>
      <c r="J16" s="157"/>
      <c r="K16" s="157"/>
      <c r="L16" s="157"/>
      <c r="M16" s="158"/>
    </row>
    <row r="17" spans="1:16" ht="15" x14ac:dyDescent="0.2">
      <c r="A17" s="87" t="s">
        <v>16</v>
      </c>
      <c r="B17" s="27"/>
      <c r="C17" s="27"/>
      <c r="D17" s="4"/>
      <c r="E17" s="22"/>
      <c r="F17" s="28"/>
      <c r="G17" s="3"/>
      <c r="H17" s="65" t="s">
        <v>93</v>
      </c>
      <c r="I17" s="83" t="s">
        <v>45</v>
      </c>
      <c r="J17" s="84"/>
      <c r="K17" s="84"/>
      <c r="L17" s="70"/>
      <c r="M17" s="29">
        <v>148.69999999999999</v>
      </c>
    </row>
    <row r="18" spans="1:16" ht="15" x14ac:dyDescent="0.2">
      <c r="A18" s="87" t="s">
        <v>17</v>
      </c>
      <c r="B18" s="27"/>
      <c r="C18" s="27"/>
      <c r="D18" s="4"/>
      <c r="E18" s="22"/>
      <c r="F18" s="28"/>
      <c r="G18" s="3"/>
      <c r="H18" s="65" t="s">
        <v>94</v>
      </c>
      <c r="I18" s="83" t="s">
        <v>52</v>
      </c>
      <c r="J18" s="84"/>
      <c r="K18" s="84"/>
      <c r="L18" s="70"/>
      <c r="M18" s="29">
        <v>1048.5</v>
      </c>
    </row>
    <row r="19" spans="1:16" ht="16.5" thickBot="1" x14ac:dyDescent="0.25">
      <c r="A19" s="87" t="s">
        <v>14</v>
      </c>
      <c r="B19" s="5"/>
      <c r="C19" s="5"/>
      <c r="D19" s="3"/>
      <c r="E19" s="56"/>
      <c r="G19" s="88"/>
      <c r="H19" s="89" t="s">
        <v>95</v>
      </c>
      <c r="I19" s="85" t="s">
        <v>33</v>
      </c>
      <c r="J19" s="86"/>
      <c r="K19" s="19">
        <v>25</v>
      </c>
      <c r="M19" s="29" t="s">
        <v>91</v>
      </c>
    </row>
    <row r="20" spans="1:16" ht="5.25" customHeight="1" thickTop="1" thickBot="1" x14ac:dyDescent="0.25">
      <c r="A20" s="9"/>
      <c r="B20" s="8"/>
      <c r="C20" s="8"/>
      <c r="D20" s="7"/>
      <c r="E20" s="23"/>
      <c r="F20" s="7"/>
      <c r="G20" s="7"/>
      <c r="H20" s="7"/>
      <c r="I20" s="37"/>
      <c r="J20" s="41"/>
      <c r="K20" s="17"/>
      <c r="L20" s="7"/>
      <c r="M20" s="10"/>
    </row>
    <row r="21" spans="1:16" s="30" customFormat="1" ht="15.75" customHeight="1" thickTop="1" x14ac:dyDescent="0.2">
      <c r="A21" s="176" t="s">
        <v>5</v>
      </c>
      <c r="B21" s="150" t="s">
        <v>11</v>
      </c>
      <c r="C21" s="150" t="s">
        <v>32</v>
      </c>
      <c r="D21" s="150" t="s">
        <v>1</v>
      </c>
      <c r="E21" s="178" t="s">
        <v>72</v>
      </c>
      <c r="F21" s="150" t="s">
        <v>7</v>
      </c>
      <c r="G21" s="150" t="s">
        <v>12</v>
      </c>
      <c r="H21" s="150" t="s">
        <v>80</v>
      </c>
      <c r="I21" s="134" t="s">
        <v>6</v>
      </c>
      <c r="J21" s="134" t="s">
        <v>22</v>
      </c>
      <c r="K21" s="136" t="s">
        <v>19</v>
      </c>
      <c r="L21" s="138" t="s">
        <v>21</v>
      </c>
      <c r="M21" s="144" t="s">
        <v>13</v>
      </c>
    </row>
    <row r="22" spans="1:16" s="30" customFormat="1" ht="8.25" customHeight="1" x14ac:dyDescent="0.2">
      <c r="A22" s="177"/>
      <c r="B22" s="151"/>
      <c r="C22" s="151"/>
      <c r="D22" s="151"/>
      <c r="E22" s="179"/>
      <c r="F22" s="151"/>
      <c r="G22" s="151"/>
      <c r="H22" s="151"/>
      <c r="I22" s="135"/>
      <c r="J22" s="135"/>
      <c r="K22" s="137"/>
      <c r="L22" s="139"/>
      <c r="M22" s="145"/>
    </row>
    <row r="23" spans="1:16" ht="15.75" x14ac:dyDescent="0.2">
      <c r="A23" s="73">
        <v>1</v>
      </c>
      <c r="B23" s="71">
        <v>6</v>
      </c>
      <c r="C23" s="61"/>
      <c r="D23" s="68" t="s">
        <v>58</v>
      </c>
      <c r="E23" s="69">
        <v>1985</v>
      </c>
      <c r="F23" s="62"/>
      <c r="G23" s="102" t="s">
        <v>78</v>
      </c>
      <c r="H23" s="102" t="s">
        <v>79</v>
      </c>
      <c r="I23" s="66">
        <v>5.302083333333333E-2</v>
      </c>
      <c r="J23" s="90">
        <v>0</v>
      </c>
      <c r="K23" s="63">
        <v>19.646365422396858</v>
      </c>
      <c r="L23" s="60"/>
      <c r="M23" s="64"/>
      <c r="P23" s="74">
        <f>I23-$I$23</f>
        <v>0</v>
      </c>
    </row>
    <row r="24" spans="1:16" ht="15.75" x14ac:dyDescent="0.2">
      <c r="A24" s="73">
        <v>2</v>
      </c>
      <c r="B24" s="71">
        <v>8</v>
      </c>
      <c r="C24" s="61"/>
      <c r="D24" s="68" t="s">
        <v>55</v>
      </c>
      <c r="E24" s="69">
        <v>1987</v>
      </c>
      <c r="F24" s="62" t="s">
        <v>90</v>
      </c>
      <c r="G24" s="102" t="s">
        <v>78</v>
      </c>
      <c r="H24" s="102" t="s">
        <v>81</v>
      </c>
      <c r="I24" s="66">
        <v>5.5995370370370369E-2</v>
      </c>
      <c r="J24" s="90">
        <v>2.9745370370370394E-3</v>
      </c>
      <c r="K24" s="63">
        <v>18.602728400165358</v>
      </c>
      <c r="L24" s="60"/>
      <c r="M24" s="64"/>
      <c r="P24" s="74"/>
    </row>
    <row r="25" spans="1:16" ht="15.75" x14ac:dyDescent="0.2">
      <c r="A25" s="73">
        <v>3</v>
      </c>
      <c r="B25" s="71">
        <v>9</v>
      </c>
      <c r="C25" s="61"/>
      <c r="D25" s="68" t="s">
        <v>61</v>
      </c>
      <c r="E25" s="69">
        <v>1992</v>
      </c>
      <c r="F25" s="62" t="s">
        <v>73</v>
      </c>
      <c r="G25" s="102" t="s">
        <v>78</v>
      </c>
      <c r="H25" s="102" t="s">
        <v>82</v>
      </c>
      <c r="I25" s="66">
        <v>6.0810185185185182E-2</v>
      </c>
      <c r="J25" s="90">
        <v>7.7893518518518529E-3</v>
      </c>
      <c r="K25" s="63">
        <v>17.129805862200229</v>
      </c>
      <c r="L25" s="60"/>
      <c r="M25" s="64"/>
      <c r="P25" s="74"/>
    </row>
    <row r="26" spans="1:16" ht="15.75" x14ac:dyDescent="0.2">
      <c r="A26" s="73">
        <v>4</v>
      </c>
      <c r="B26" s="71">
        <v>4</v>
      </c>
      <c r="C26" s="61"/>
      <c r="D26" s="68" t="s">
        <v>60</v>
      </c>
      <c r="E26" s="69">
        <v>1994</v>
      </c>
      <c r="F26" s="62" t="s">
        <v>34</v>
      </c>
      <c r="G26" s="102" t="s">
        <v>78</v>
      </c>
      <c r="H26" s="102" t="s">
        <v>83</v>
      </c>
      <c r="I26" s="66">
        <v>6.508101851851851E-2</v>
      </c>
      <c r="J26" s="90">
        <v>1.2060185185185181E-2</v>
      </c>
      <c r="K26" s="63">
        <v>16.005690912324383</v>
      </c>
      <c r="L26" s="60"/>
      <c r="M26" s="64"/>
      <c r="P26" s="74"/>
    </row>
    <row r="27" spans="1:16" ht="15.75" x14ac:dyDescent="0.2">
      <c r="A27" s="73">
        <v>5</v>
      </c>
      <c r="B27" s="71">
        <v>5</v>
      </c>
      <c r="C27" s="61"/>
      <c r="D27" s="68" t="s">
        <v>56</v>
      </c>
      <c r="E27" s="69">
        <v>1984</v>
      </c>
      <c r="F27" s="62"/>
      <c r="G27" s="102" t="s">
        <v>78</v>
      </c>
      <c r="H27" s="102" t="s">
        <v>79</v>
      </c>
      <c r="I27" s="66">
        <v>7.2673611111111105E-2</v>
      </c>
      <c r="J27" s="90">
        <v>1.9652777777777776E-2</v>
      </c>
      <c r="K27" s="63">
        <v>14.333492594362159</v>
      </c>
      <c r="L27" s="60"/>
      <c r="M27" s="64"/>
      <c r="P27" s="74"/>
    </row>
    <row r="28" spans="1:16" ht="15.75" x14ac:dyDescent="0.2">
      <c r="A28" s="73">
        <v>6</v>
      </c>
      <c r="B28" s="71">
        <v>3</v>
      </c>
      <c r="C28" s="61"/>
      <c r="D28" s="68" t="s">
        <v>54</v>
      </c>
      <c r="E28" s="69">
        <v>1978</v>
      </c>
      <c r="F28" s="62"/>
      <c r="G28" s="102" t="s">
        <v>78</v>
      </c>
      <c r="H28" s="102" t="s">
        <v>79</v>
      </c>
      <c r="I28" s="66">
        <v>8.4293981481481484E-2</v>
      </c>
      <c r="J28" s="90">
        <v>3.1273148148148154E-2</v>
      </c>
      <c r="K28" s="63">
        <v>12.357544967733077</v>
      </c>
      <c r="L28" s="60"/>
      <c r="M28" s="64"/>
      <c r="P28" s="74"/>
    </row>
    <row r="29" spans="1:16" ht="15.75" x14ac:dyDescent="0.2">
      <c r="A29" s="73" t="s">
        <v>88</v>
      </c>
      <c r="B29" s="71">
        <v>20</v>
      </c>
      <c r="C29" s="61"/>
      <c r="D29" s="68" t="s">
        <v>57</v>
      </c>
      <c r="E29" s="69">
        <v>1985</v>
      </c>
      <c r="F29" s="62"/>
      <c r="G29" s="102" t="s">
        <v>78</v>
      </c>
      <c r="H29" s="102" t="s">
        <v>79</v>
      </c>
      <c r="I29" s="66"/>
      <c r="J29" s="90"/>
      <c r="K29" s="63" t="s">
        <v>36</v>
      </c>
      <c r="L29" s="60"/>
      <c r="M29" s="64"/>
      <c r="P29" s="74"/>
    </row>
    <row r="30" spans="1:16" ht="15.75" x14ac:dyDescent="0.2">
      <c r="A30" s="73" t="s">
        <v>88</v>
      </c>
      <c r="B30" s="71">
        <v>7</v>
      </c>
      <c r="C30" s="61"/>
      <c r="D30" s="68" t="s">
        <v>59</v>
      </c>
      <c r="E30" s="69">
        <v>1992</v>
      </c>
      <c r="F30" s="62" t="s">
        <v>90</v>
      </c>
      <c r="G30" s="102" t="s">
        <v>78</v>
      </c>
      <c r="H30" s="102" t="s">
        <v>82</v>
      </c>
      <c r="I30" s="66"/>
      <c r="J30" s="90"/>
      <c r="K30" s="63" t="s">
        <v>36</v>
      </c>
      <c r="L30" s="60"/>
      <c r="M30" s="64"/>
      <c r="P30" s="74"/>
    </row>
    <row r="31" spans="1:16" ht="15.75" x14ac:dyDescent="0.2">
      <c r="A31" s="73" t="s">
        <v>88</v>
      </c>
      <c r="B31" s="71">
        <v>10</v>
      </c>
      <c r="C31" s="61"/>
      <c r="D31" s="68" t="s">
        <v>62</v>
      </c>
      <c r="E31" s="69">
        <v>1955</v>
      </c>
      <c r="F31" s="62"/>
      <c r="G31" s="102" t="s">
        <v>78</v>
      </c>
      <c r="H31" s="102" t="s">
        <v>84</v>
      </c>
      <c r="I31" s="66"/>
      <c r="J31" s="90"/>
      <c r="K31" s="63"/>
      <c r="L31" s="60"/>
      <c r="M31" s="64"/>
      <c r="P31" s="74"/>
    </row>
    <row r="32" spans="1:16" ht="16.5" thickBot="1" x14ac:dyDescent="0.25">
      <c r="A32" s="91" t="s">
        <v>88</v>
      </c>
      <c r="B32" s="92">
        <v>11</v>
      </c>
      <c r="C32" s="93"/>
      <c r="D32" s="94" t="s">
        <v>63</v>
      </c>
      <c r="E32" s="95">
        <v>1974</v>
      </c>
      <c r="F32" s="96"/>
      <c r="G32" s="103" t="s">
        <v>78</v>
      </c>
      <c r="H32" s="103" t="s">
        <v>82</v>
      </c>
      <c r="I32" s="97"/>
      <c r="J32" s="98"/>
      <c r="K32" s="99"/>
      <c r="L32" s="100"/>
      <c r="M32" s="101"/>
      <c r="P32" s="74"/>
    </row>
    <row r="33" spans="1:13" ht="6" customHeight="1" thickTop="1" thickBot="1" x14ac:dyDescent="0.25">
      <c r="A33" s="58"/>
      <c r="B33" s="43"/>
      <c r="C33" s="43"/>
      <c r="D33" s="44"/>
      <c r="E33" s="45"/>
      <c r="F33" s="46"/>
      <c r="G33" s="47"/>
      <c r="H33" s="47"/>
      <c r="I33" s="48"/>
      <c r="J33" s="49"/>
      <c r="K33" s="31"/>
      <c r="L33" s="50"/>
      <c r="M33" s="50"/>
    </row>
    <row r="34" spans="1:13" ht="15.75" thickTop="1" x14ac:dyDescent="0.2">
      <c r="A34" s="152" t="s">
        <v>3</v>
      </c>
      <c r="B34" s="146"/>
      <c r="C34" s="146"/>
      <c r="D34" s="146"/>
      <c r="E34" s="57"/>
      <c r="F34" s="57"/>
      <c r="G34" s="146" t="s">
        <v>4</v>
      </c>
      <c r="H34" s="146"/>
      <c r="I34" s="146"/>
      <c r="J34" s="146"/>
      <c r="K34" s="146"/>
      <c r="L34" s="146"/>
      <c r="M34" s="147"/>
    </row>
    <row r="35" spans="1:13" s="113" customFormat="1" ht="12" x14ac:dyDescent="0.2">
      <c r="A35" s="104" t="s">
        <v>46</v>
      </c>
      <c r="B35" s="105"/>
      <c r="C35" s="106"/>
      <c r="D35" s="105"/>
      <c r="E35" s="107"/>
      <c r="F35" s="108"/>
      <c r="G35" s="109" t="s">
        <v>30</v>
      </c>
      <c r="H35" s="110">
        <v>1</v>
      </c>
      <c r="I35" s="126"/>
      <c r="J35" s="127"/>
      <c r="K35" s="111" t="s">
        <v>28</v>
      </c>
      <c r="L35" s="112" t="e">
        <f>COUNTIF(#REF!,"ЗМС")</f>
        <v>#REF!</v>
      </c>
      <c r="M35" s="112">
        <f>COUNTIF($F$23:$F$32,"ЗМС")</f>
        <v>1</v>
      </c>
    </row>
    <row r="36" spans="1:13" s="113" customFormat="1" ht="12" x14ac:dyDescent="0.2">
      <c r="A36" s="104" t="s">
        <v>47</v>
      </c>
      <c r="B36" s="105"/>
      <c r="C36" s="114"/>
      <c r="D36" s="105"/>
      <c r="E36" s="115"/>
      <c r="F36" s="116"/>
      <c r="G36" s="117" t="s">
        <v>23</v>
      </c>
      <c r="H36" s="110">
        <f>H37+H42</f>
        <v>10</v>
      </c>
      <c r="I36" s="128"/>
      <c r="J36" s="129"/>
      <c r="K36" s="111" t="s">
        <v>18</v>
      </c>
      <c r="L36" s="112" t="e">
        <f>COUNTIF(#REF!,"МСМК")</f>
        <v>#REF!</v>
      </c>
      <c r="M36" s="112">
        <f>COUNTIF($F$23:$F$32,"МСМК")</f>
        <v>0</v>
      </c>
    </row>
    <row r="37" spans="1:13" s="113" customFormat="1" ht="12" x14ac:dyDescent="0.2">
      <c r="A37" s="104" t="s">
        <v>48</v>
      </c>
      <c r="B37" s="105"/>
      <c r="C37" s="118"/>
      <c r="D37" s="105"/>
      <c r="E37" s="115"/>
      <c r="F37" s="116"/>
      <c r="G37" s="117" t="s">
        <v>24</v>
      </c>
      <c r="H37" s="110">
        <f>H38+H39+H40+H41</f>
        <v>6</v>
      </c>
      <c r="I37" s="128"/>
      <c r="J37" s="129"/>
      <c r="K37" s="111" t="s">
        <v>20</v>
      </c>
      <c r="L37" s="112" t="e">
        <f>COUNTIF(#REF!,"МС")</f>
        <v>#REF!</v>
      </c>
      <c r="M37" s="112">
        <f>COUNTIF(F23:F32,"МС")</f>
        <v>0</v>
      </c>
    </row>
    <row r="38" spans="1:13" s="113" customFormat="1" ht="12" x14ac:dyDescent="0.2">
      <c r="A38" s="104" t="s">
        <v>49</v>
      </c>
      <c r="B38" s="105"/>
      <c r="C38" s="118"/>
      <c r="D38" s="105"/>
      <c r="E38" s="115"/>
      <c r="F38" s="116"/>
      <c r="G38" s="117" t="s">
        <v>25</v>
      </c>
      <c r="H38" s="110">
        <f>COUNT(A23:A32)</f>
        <v>6</v>
      </c>
      <c r="I38" s="128"/>
      <c r="J38" s="129"/>
      <c r="K38" s="111" t="s">
        <v>29</v>
      </c>
      <c r="L38" s="112" t="e">
        <f>COUNTIF(#REF!,"КМС")</f>
        <v>#REF!</v>
      </c>
      <c r="M38" s="112">
        <f>COUNTIF($F$23:$F$32,"КМС")</f>
        <v>0</v>
      </c>
    </row>
    <row r="39" spans="1:13" s="113" customFormat="1" ht="12" x14ac:dyDescent="0.2">
      <c r="A39" s="104"/>
      <c r="B39" s="105"/>
      <c r="C39" s="118"/>
      <c r="D39" s="105"/>
      <c r="E39" s="115"/>
      <c r="F39" s="116"/>
      <c r="G39" s="117" t="s">
        <v>35</v>
      </c>
      <c r="H39" s="110">
        <f>COUNTIF(A23:A32,"ЛИМ")</f>
        <v>0</v>
      </c>
      <c r="I39" s="128"/>
      <c r="J39" s="129"/>
      <c r="K39" s="111" t="s">
        <v>34</v>
      </c>
      <c r="L39" s="112" t="e">
        <f>COUNTIF(#REF!,"1 СР")</f>
        <v>#REF!</v>
      </c>
      <c r="M39" s="112">
        <f>COUNTIF($F$23:$F$32,"1 СР")</f>
        <v>1</v>
      </c>
    </row>
    <row r="40" spans="1:13" s="113" customFormat="1" ht="12" x14ac:dyDescent="0.2">
      <c r="A40" s="104"/>
      <c r="B40" s="105"/>
      <c r="C40" s="105"/>
      <c r="D40" s="119"/>
      <c r="E40" s="120"/>
      <c r="G40" s="117" t="s">
        <v>26</v>
      </c>
      <c r="H40" s="110">
        <f>COUNTIF(A23:A32,"НФ")</f>
        <v>0</v>
      </c>
      <c r="I40" s="128"/>
      <c r="J40" s="129"/>
      <c r="K40" s="111" t="s">
        <v>37</v>
      </c>
      <c r="L40" s="112" t="e">
        <f>COUNTIF(#REF!,"2 СР")</f>
        <v>#REF!</v>
      </c>
      <c r="M40" s="112">
        <f>COUNTIF($F$23:$F$32,"2 СР")</f>
        <v>0</v>
      </c>
    </row>
    <row r="41" spans="1:13" s="113" customFormat="1" ht="12" x14ac:dyDescent="0.2">
      <c r="A41" s="104"/>
      <c r="B41" s="105"/>
      <c r="C41" s="105"/>
      <c r="D41" s="105"/>
      <c r="E41" s="115"/>
      <c r="F41" s="116"/>
      <c r="G41" s="117" t="s">
        <v>31</v>
      </c>
      <c r="H41" s="110">
        <f>COUNTIF(A23:A32,"ДСКВ")</f>
        <v>0</v>
      </c>
      <c r="I41" s="128"/>
      <c r="J41" s="129"/>
      <c r="K41" s="111" t="s">
        <v>38</v>
      </c>
      <c r="L41" s="112" t="e">
        <f>COUNTIF(#REF!,"3 СР")</f>
        <v>#REF!</v>
      </c>
      <c r="M41" s="112">
        <f>COUNTIF($F$23:$F$32,"3 СР")</f>
        <v>0</v>
      </c>
    </row>
    <row r="42" spans="1:13" s="113" customFormat="1" ht="12" x14ac:dyDescent="0.2">
      <c r="A42" s="104"/>
      <c r="B42" s="105"/>
      <c r="C42" s="105"/>
      <c r="D42" s="105"/>
      <c r="E42" s="121"/>
      <c r="F42" s="122"/>
      <c r="G42" s="117" t="s">
        <v>27</v>
      </c>
      <c r="H42" s="110">
        <f>COUNTIF(A23:A32,"НС")</f>
        <v>4</v>
      </c>
      <c r="I42" s="130"/>
      <c r="J42" s="131"/>
      <c r="K42" s="111"/>
      <c r="L42" s="125"/>
      <c r="M42" s="123"/>
    </row>
    <row r="43" spans="1:13" ht="5.25" customHeight="1" x14ac:dyDescent="0.2">
      <c r="A43" s="80"/>
      <c r="B43" s="77"/>
      <c r="C43" s="77"/>
      <c r="D43" s="81"/>
      <c r="E43" s="82"/>
      <c r="M43" s="6"/>
    </row>
    <row r="44" spans="1:13" ht="15.75" x14ac:dyDescent="0.2">
      <c r="A44" s="148" t="s">
        <v>10</v>
      </c>
      <c r="B44" s="149"/>
      <c r="C44" s="149"/>
      <c r="D44" s="149"/>
      <c r="E44" s="149"/>
      <c r="F44" s="18"/>
      <c r="G44" s="149" t="s">
        <v>2</v>
      </c>
      <c r="H44" s="149"/>
      <c r="I44" s="149" t="s">
        <v>89</v>
      </c>
      <c r="J44" s="149"/>
      <c r="K44" s="149"/>
      <c r="L44" s="18"/>
      <c r="M44" s="78"/>
    </row>
    <row r="45" spans="1:13" x14ac:dyDescent="0.2">
      <c r="A45" s="140"/>
      <c r="B45" s="141"/>
      <c r="C45" s="141"/>
      <c r="D45" s="141"/>
      <c r="E45" s="141"/>
      <c r="F45" s="142"/>
      <c r="G45" s="142"/>
      <c r="H45" s="142"/>
      <c r="I45" s="142"/>
      <c r="J45" s="142"/>
      <c r="K45" s="142"/>
      <c r="L45" s="142"/>
      <c r="M45" s="143"/>
    </row>
    <row r="46" spans="1:13" x14ac:dyDescent="0.2">
      <c r="A46" s="76"/>
      <c r="D46" s="75"/>
      <c r="E46" s="35"/>
      <c r="F46" s="75"/>
      <c r="G46" s="75"/>
      <c r="H46" s="75"/>
      <c r="J46" s="38"/>
      <c r="K46" s="75"/>
      <c r="L46" s="75"/>
      <c r="M46" s="55"/>
    </row>
    <row r="47" spans="1:13" x14ac:dyDescent="0.2">
      <c r="A47" s="76"/>
      <c r="D47" s="75"/>
      <c r="E47" s="35"/>
      <c r="F47" s="75"/>
      <c r="G47" s="75"/>
      <c r="H47" s="75"/>
      <c r="J47" s="38"/>
      <c r="K47" s="75"/>
      <c r="L47" s="75"/>
      <c r="M47" s="55"/>
    </row>
    <row r="48" spans="1:13" x14ac:dyDescent="0.2">
      <c r="A48" s="76"/>
      <c r="D48" s="75"/>
      <c r="E48" s="35"/>
      <c r="F48" s="75"/>
      <c r="G48" s="75"/>
      <c r="H48" s="75"/>
      <c r="J48" s="38"/>
      <c r="K48" s="75"/>
      <c r="L48" s="75"/>
      <c r="M48" s="55"/>
    </row>
    <row r="49" spans="1:13" ht="16.5" thickBot="1" x14ac:dyDescent="0.25">
      <c r="A49" s="132" t="s">
        <v>50</v>
      </c>
      <c r="B49" s="133"/>
      <c r="C49" s="133"/>
      <c r="D49" s="133"/>
      <c r="E49" s="133"/>
      <c r="F49" s="34"/>
      <c r="G49" s="133" t="s">
        <v>51</v>
      </c>
      <c r="H49" s="133"/>
      <c r="I49" s="133" t="str">
        <f>H19</f>
        <v>Сорокин В.Е. (2 КАТ, г. Мурманск)</v>
      </c>
      <c r="J49" s="133"/>
      <c r="K49" s="133"/>
      <c r="L49" s="34"/>
      <c r="M49" s="79"/>
    </row>
    <row r="50" spans="1:13" ht="13.5" thickTop="1" x14ac:dyDescent="0.2"/>
  </sheetData>
  <mergeCells count="40">
    <mergeCell ref="A49:E49"/>
    <mergeCell ref="G49:H49"/>
    <mergeCell ref="I49:K49"/>
    <mergeCell ref="A21:A22"/>
    <mergeCell ref="B21:B22"/>
    <mergeCell ref="C21:C22"/>
    <mergeCell ref="A45:E45"/>
    <mergeCell ref="F45:M45"/>
    <mergeCell ref="G21:G22"/>
    <mergeCell ref="H21:H22"/>
    <mergeCell ref="I21:I22"/>
    <mergeCell ref="J21:J22"/>
    <mergeCell ref="K21:K22"/>
    <mergeCell ref="A34:D34"/>
    <mergeCell ref="G34:M34"/>
    <mergeCell ref="A44:E44"/>
    <mergeCell ref="G44:H44"/>
    <mergeCell ref="I44:K44"/>
    <mergeCell ref="D21:D22"/>
    <mergeCell ref="E21:E22"/>
    <mergeCell ref="A7:M7"/>
    <mergeCell ref="A8:M8"/>
    <mergeCell ref="A9:M9"/>
    <mergeCell ref="A10:M10"/>
    <mergeCell ref="A11:M11"/>
    <mergeCell ref="A12:M12"/>
    <mergeCell ref="A13:D13"/>
    <mergeCell ref="A14:D14"/>
    <mergeCell ref="A15:H15"/>
    <mergeCell ref="I15:M15"/>
    <mergeCell ref="I16:M16"/>
    <mergeCell ref="L21:L22"/>
    <mergeCell ref="M21:M22"/>
    <mergeCell ref="F21:F22"/>
    <mergeCell ref="A6:M6"/>
    <mergeCell ref="A1:M1"/>
    <mergeCell ref="A2:M2"/>
    <mergeCell ref="A3:M3"/>
    <mergeCell ref="A4:M4"/>
    <mergeCell ref="A5:M5"/>
  </mergeCells>
  <printOptions horizontalCentered="1"/>
  <pageMargins left="0.19685039370078741" right="0.19685039370078741" top="0.59055118110236227" bottom="0.59055118110236227" header="0.15748031496062992" footer="0.11811023622047245"/>
  <pageSetup paperSize="9" scale="85" fitToHeight="0" orientation="landscape" r:id="rId1"/>
  <headerFooter alignWithMargins="0">
    <oddFooter>&amp;C&amp;"Calibri,обычный"                                                                Страница &amp;P из &amp;N                                                                              &amp;R
Отчет создан &amp;D в 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AC42"/>
  <sheetViews>
    <sheetView tabSelected="1" view="pageBreakPreview" zoomScaleNormal="100" zoomScaleSheetLayoutView="100" zoomScalePageLayoutView="50" workbookViewId="0">
      <selection activeCell="N10" sqref="N10"/>
    </sheetView>
  </sheetViews>
  <sheetFormatPr defaultColWidth="9.140625" defaultRowHeight="12.75" x14ac:dyDescent="0.2"/>
  <cols>
    <col min="1" max="1" width="7" style="24" customWidth="1"/>
    <col min="2" max="2" width="7" style="75" customWidth="1"/>
    <col min="3" max="3" width="6.5703125" style="75" hidden="1" customWidth="1"/>
    <col min="4" max="4" width="27.7109375" style="24" customWidth="1"/>
    <col min="5" max="5" width="11.7109375" style="36" customWidth="1"/>
    <col min="6" max="6" width="11.7109375" style="24" customWidth="1"/>
    <col min="7" max="7" width="19.5703125" style="24" customWidth="1"/>
    <col min="8" max="8" width="23.5703125" style="24" customWidth="1"/>
    <col min="9" max="9" width="15.7109375" style="38" customWidth="1"/>
    <col min="10" max="10" width="16.28515625" style="42" customWidth="1"/>
    <col min="11" max="11" width="18.5703125" style="33" customWidth="1"/>
    <col min="12" max="12" width="7" style="24" hidden="1" customWidth="1"/>
    <col min="13" max="13" width="13.7109375" style="24" customWidth="1"/>
    <col min="14" max="15" width="9.140625" style="24"/>
    <col min="16" max="16" width="9.5703125" style="24" bestFit="1" customWidth="1"/>
    <col min="17" max="16384" width="9.140625" style="24"/>
  </cols>
  <sheetData>
    <row r="1" spans="1:29" ht="19.5" customHeight="1" x14ac:dyDescent="0.2">
      <c r="A1" s="171" t="s">
        <v>39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</row>
    <row r="2" spans="1:29" ht="19.5" customHeight="1" x14ac:dyDescent="0.2">
      <c r="A2" s="171" t="s">
        <v>40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</row>
    <row r="3" spans="1:29" ht="19.5" customHeight="1" x14ac:dyDescent="0.2">
      <c r="A3" s="171" t="s">
        <v>9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</row>
    <row r="4" spans="1:29" ht="19.5" customHeight="1" x14ac:dyDescent="0.2">
      <c r="A4" s="171" t="s">
        <v>41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</row>
    <row r="5" spans="1:29" ht="29.25" customHeight="1" x14ac:dyDescent="0.2">
      <c r="A5" s="172" t="s">
        <v>53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</row>
    <row r="6" spans="1:29" s="25" customFormat="1" ht="21" customHeight="1" x14ac:dyDescent="0.2">
      <c r="A6" s="171" t="s">
        <v>102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26"/>
      <c r="O6" s="26"/>
      <c r="P6" s="26"/>
      <c r="Q6" s="26"/>
      <c r="R6" s="26"/>
      <c r="S6" s="26"/>
      <c r="T6" s="26"/>
      <c r="U6" s="26"/>
      <c r="V6" s="26"/>
    </row>
    <row r="7" spans="1:29" s="25" customFormat="1" ht="18" hidden="1" customHeight="1" x14ac:dyDescent="0.2">
      <c r="A7" s="159" t="s">
        <v>103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</row>
    <row r="8" spans="1:29" s="25" customFormat="1" ht="20.25" customHeight="1" thickBot="1" x14ac:dyDescent="0.25">
      <c r="A8" s="182" t="s">
        <v>74</v>
      </c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</row>
    <row r="9" spans="1:29" ht="19.149999999999999" customHeight="1" thickTop="1" x14ac:dyDescent="0.2">
      <c r="A9" s="160" t="s">
        <v>75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2"/>
    </row>
    <row r="10" spans="1:29" s="51" customFormat="1" ht="15.75" customHeight="1" x14ac:dyDescent="0.2">
      <c r="A10" s="163" t="s">
        <v>104</v>
      </c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5"/>
    </row>
    <row r="11" spans="1:29" ht="12.75" customHeight="1" x14ac:dyDescent="0.2">
      <c r="A11" s="166" t="s">
        <v>108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8"/>
    </row>
    <row r="12" spans="1:29" ht="6" customHeight="1" x14ac:dyDescent="0.2">
      <c r="A12" s="183"/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5"/>
    </row>
    <row r="13" spans="1:29" ht="15.75" x14ac:dyDescent="0.2">
      <c r="A13" s="169" t="s">
        <v>99</v>
      </c>
      <c r="B13" s="170"/>
      <c r="C13" s="170"/>
      <c r="D13" s="170"/>
      <c r="E13" s="20"/>
      <c r="F13" s="1"/>
      <c r="G13" s="59" t="s">
        <v>43</v>
      </c>
      <c r="H13" s="59"/>
      <c r="I13" s="52"/>
      <c r="J13" s="39"/>
      <c r="K13" s="15"/>
      <c r="L13" s="11"/>
      <c r="M13" s="12" t="s">
        <v>101</v>
      </c>
    </row>
    <row r="14" spans="1:29" ht="15.75" x14ac:dyDescent="0.2">
      <c r="A14" s="180" t="s">
        <v>42</v>
      </c>
      <c r="B14" s="181"/>
      <c r="C14" s="181"/>
      <c r="D14" s="181"/>
      <c r="E14" s="21"/>
      <c r="F14" s="2"/>
      <c r="G14" s="2" t="s">
        <v>44</v>
      </c>
      <c r="H14" s="2"/>
      <c r="I14" s="53"/>
      <c r="J14" s="40"/>
      <c r="K14" s="16"/>
      <c r="L14" s="13"/>
      <c r="M14" s="14" t="s">
        <v>100</v>
      </c>
    </row>
    <row r="15" spans="1:29" ht="15" x14ac:dyDescent="0.2">
      <c r="A15" s="173" t="s">
        <v>8</v>
      </c>
      <c r="B15" s="174"/>
      <c r="C15" s="174"/>
      <c r="D15" s="174"/>
      <c r="E15" s="174"/>
      <c r="F15" s="174"/>
      <c r="G15" s="174"/>
      <c r="H15" s="175"/>
      <c r="I15" s="153" t="s">
        <v>0</v>
      </c>
      <c r="J15" s="154"/>
      <c r="K15" s="154"/>
      <c r="L15" s="154"/>
      <c r="M15" s="155"/>
    </row>
    <row r="16" spans="1:29" ht="16.5" customHeight="1" x14ac:dyDescent="0.2">
      <c r="A16" s="67" t="s">
        <v>15</v>
      </c>
      <c r="B16" s="27"/>
      <c r="C16" s="27"/>
      <c r="D16" s="28"/>
      <c r="E16" s="4" t="s">
        <v>36</v>
      </c>
      <c r="F16" s="28"/>
      <c r="G16" s="4"/>
      <c r="H16" s="4"/>
      <c r="I16" s="156" t="s">
        <v>98</v>
      </c>
      <c r="J16" s="157"/>
      <c r="K16" s="157"/>
      <c r="L16" s="157"/>
      <c r="M16" s="158"/>
    </row>
    <row r="17" spans="1:16" ht="15" x14ac:dyDescent="0.2">
      <c r="A17" s="87" t="s">
        <v>16</v>
      </c>
      <c r="B17" s="27"/>
      <c r="C17" s="27"/>
      <c r="D17" s="4"/>
      <c r="E17" s="22"/>
      <c r="F17" s="28"/>
      <c r="G17" s="3"/>
      <c r="H17" s="65" t="s">
        <v>93</v>
      </c>
      <c r="I17" s="83" t="s">
        <v>45</v>
      </c>
      <c r="J17" s="84"/>
      <c r="K17" s="84"/>
      <c r="L17" s="70"/>
      <c r="M17" s="29">
        <v>148.69999999999999</v>
      </c>
    </row>
    <row r="18" spans="1:16" ht="15" x14ac:dyDescent="0.2">
      <c r="A18" s="87" t="s">
        <v>17</v>
      </c>
      <c r="B18" s="27"/>
      <c r="C18" s="27"/>
      <c r="D18" s="4"/>
      <c r="E18" s="22"/>
      <c r="F18" s="28"/>
      <c r="G18" s="3"/>
      <c r="H18" s="65" t="s">
        <v>94</v>
      </c>
      <c r="I18" s="83" t="s">
        <v>52</v>
      </c>
      <c r="J18" s="84"/>
      <c r="K18" s="84"/>
      <c r="L18" s="70"/>
      <c r="M18" s="29">
        <v>1048.5</v>
      </c>
    </row>
    <row r="19" spans="1:16" ht="16.5" thickBot="1" x14ac:dyDescent="0.25">
      <c r="A19" s="87" t="s">
        <v>14</v>
      </c>
      <c r="B19" s="5"/>
      <c r="C19" s="5"/>
      <c r="D19" s="3"/>
      <c r="E19" s="56"/>
      <c r="G19" s="88"/>
      <c r="H19" s="89" t="s">
        <v>95</v>
      </c>
      <c r="I19" s="85" t="s">
        <v>33</v>
      </c>
      <c r="J19" s="86"/>
      <c r="K19" s="19">
        <v>25</v>
      </c>
      <c r="M19" s="29" t="s">
        <v>91</v>
      </c>
    </row>
    <row r="20" spans="1:16" ht="5.25" customHeight="1" thickTop="1" thickBot="1" x14ac:dyDescent="0.25">
      <c r="A20" s="9"/>
      <c r="B20" s="8"/>
      <c r="C20" s="8"/>
      <c r="D20" s="7"/>
      <c r="E20" s="23"/>
      <c r="F20" s="7"/>
      <c r="G20" s="7"/>
      <c r="H20" s="7"/>
      <c r="I20" s="37"/>
      <c r="J20" s="41"/>
      <c r="K20" s="17"/>
      <c r="L20" s="7"/>
      <c r="M20" s="10"/>
    </row>
    <row r="21" spans="1:16" s="30" customFormat="1" ht="15.75" customHeight="1" thickTop="1" x14ac:dyDescent="0.2">
      <c r="A21" s="176" t="s">
        <v>5</v>
      </c>
      <c r="B21" s="150" t="s">
        <v>11</v>
      </c>
      <c r="C21" s="150" t="s">
        <v>32</v>
      </c>
      <c r="D21" s="150" t="s">
        <v>1</v>
      </c>
      <c r="E21" s="178" t="s">
        <v>72</v>
      </c>
      <c r="F21" s="150" t="s">
        <v>7</v>
      </c>
      <c r="G21" s="150" t="s">
        <v>12</v>
      </c>
      <c r="H21" s="150" t="s">
        <v>80</v>
      </c>
      <c r="I21" s="134" t="s">
        <v>6</v>
      </c>
      <c r="J21" s="134" t="s">
        <v>22</v>
      </c>
      <c r="K21" s="136" t="s">
        <v>19</v>
      </c>
      <c r="L21" s="138" t="s">
        <v>21</v>
      </c>
      <c r="M21" s="144" t="s">
        <v>13</v>
      </c>
    </row>
    <row r="22" spans="1:16" s="30" customFormat="1" ht="8.25" customHeight="1" x14ac:dyDescent="0.2">
      <c r="A22" s="177"/>
      <c r="B22" s="151"/>
      <c r="C22" s="151"/>
      <c r="D22" s="151"/>
      <c r="E22" s="179"/>
      <c r="F22" s="151"/>
      <c r="G22" s="151"/>
      <c r="H22" s="151"/>
      <c r="I22" s="135"/>
      <c r="J22" s="135"/>
      <c r="K22" s="137"/>
      <c r="L22" s="139"/>
      <c r="M22" s="145"/>
    </row>
    <row r="23" spans="1:16" ht="26.25" customHeight="1" x14ac:dyDescent="0.2">
      <c r="A23" s="73">
        <v>1</v>
      </c>
      <c r="B23" s="71">
        <v>2</v>
      </c>
      <c r="C23" s="61"/>
      <c r="D23" s="68" t="s">
        <v>71</v>
      </c>
      <c r="E23" s="69">
        <v>1977</v>
      </c>
      <c r="F23" s="62"/>
      <c r="G23" s="102" t="s">
        <v>85</v>
      </c>
      <c r="H23" s="102" t="s">
        <v>86</v>
      </c>
      <c r="I23" s="66">
        <v>9.1064814814814821E-2</v>
      </c>
      <c r="J23" s="90">
        <v>0</v>
      </c>
      <c r="K23" s="63"/>
      <c r="L23" s="60"/>
      <c r="M23" s="64"/>
      <c r="P23" s="74">
        <f>I23-$I$23</f>
        <v>0</v>
      </c>
    </row>
    <row r="24" spans="1:16" ht="26.25" customHeight="1" thickBot="1" x14ac:dyDescent="0.25">
      <c r="A24" s="124">
        <v>2</v>
      </c>
      <c r="B24" s="92">
        <v>1</v>
      </c>
      <c r="C24" s="93"/>
      <c r="D24" s="94" t="s">
        <v>70</v>
      </c>
      <c r="E24" s="95">
        <v>1997</v>
      </c>
      <c r="F24" s="96"/>
      <c r="G24" s="103" t="s">
        <v>78</v>
      </c>
      <c r="H24" s="103" t="s">
        <v>87</v>
      </c>
      <c r="I24" s="97">
        <v>0.12834490740740742</v>
      </c>
      <c r="J24" s="98">
        <v>3.7280092592592601E-2</v>
      </c>
      <c r="K24" s="99"/>
      <c r="L24" s="100"/>
      <c r="M24" s="101"/>
      <c r="P24" s="74">
        <f>I24-$I$23</f>
        <v>3.7280092592592601E-2</v>
      </c>
    </row>
    <row r="25" spans="1:16" ht="6" customHeight="1" thickTop="1" thickBot="1" x14ac:dyDescent="0.25">
      <c r="A25" s="58"/>
      <c r="B25" s="43"/>
      <c r="C25" s="43"/>
      <c r="D25" s="44"/>
      <c r="E25" s="45"/>
      <c r="F25" s="46"/>
      <c r="G25" s="47"/>
      <c r="H25" s="47"/>
      <c r="I25" s="48"/>
      <c r="J25" s="49"/>
      <c r="K25" s="31"/>
      <c r="L25" s="50"/>
      <c r="M25" s="50"/>
    </row>
    <row r="26" spans="1:16" ht="15.75" thickTop="1" x14ac:dyDescent="0.2">
      <c r="A26" s="152" t="s">
        <v>3</v>
      </c>
      <c r="B26" s="146"/>
      <c r="C26" s="146"/>
      <c r="D26" s="146"/>
      <c r="E26" s="57"/>
      <c r="F26" s="57"/>
      <c r="G26" s="146" t="s">
        <v>4</v>
      </c>
      <c r="H26" s="146"/>
      <c r="I26" s="146"/>
      <c r="J26" s="146"/>
      <c r="K26" s="146"/>
      <c r="L26" s="146"/>
      <c r="M26" s="147"/>
    </row>
    <row r="27" spans="1:16" s="113" customFormat="1" ht="12" x14ac:dyDescent="0.2">
      <c r="A27" s="104" t="s">
        <v>46</v>
      </c>
      <c r="B27" s="105"/>
      <c r="C27" s="106"/>
      <c r="D27" s="105"/>
      <c r="E27" s="107"/>
      <c r="F27" s="108"/>
      <c r="G27" s="109" t="s">
        <v>30</v>
      </c>
      <c r="H27" s="110">
        <v>2</v>
      </c>
      <c r="I27" s="126"/>
      <c r="J27" s="127"/>
      <c r="K27" s="111" t="s">
        <v>28</v>
      </c>
      <c r="L27" s="112" t="e">
        <f>COUNTIF(#REF!,"ЗМС")</f>
        <v>#REF!</v>
      </c>
      <c r="M27" s="112">
        <f>COUNTIF($F$23:$F$24,"ЗМС")</f>
        <v>0</v>
      </c>
    </row>
    <row r="28" spans="1:16" s="113" customFormat="1" ht="12" x14ac:dyDescent="0.2">
      <c r="A28" s="104" t="s">
        <v>47</v>
      </c>
      <c r="B28" s="105"/>
      <c r="C28" s="114"/>
      <c r="D28" s="105"/>
      <c r="E28" s="115"/>
      <c r="F28" s="116"/>
      <c r="G28" s="117" t="s">
        <v>23</v>
      </c>
      <c r="H28" s="110">
        <f>H29+H34</f>
        <v>2</v>
      </c>
      <c r="I28" s="128"/>
      <c r="J28" s="129"/>
      <c r="K28" s="111" t="s">
        <v>18</v>
      </c>
      <c r="L28" s="112" t="e">
        <f>COUNTIF(#REF!,"МСМК")</f>
        <v>#REF!</v>
      </c>
      <c r="M28" s="112">
        <f>COUNTIF($F$23:$F$24,"МСМК")</f>
        <v>0</v>
      </c>
    </row>
    <row r="29" spans="1:16" s="113" customFormat="1" ht="12" x14ac:dyDescent="0.2">
      <c r="A29" s="104" t="s">
        <v>48</v>
      </c>
      <c r="B29" s="105"/>
      <c r="C29" s="118"/>
      <c r="D29" s="105"/>
      <c r="E29" s="115"/>
      <c r="F29" s="116"/>
      <c r="G29" s="117" t="s">
        <v>24</v>
      </c>
      <c r="H29" s="110">
        <f>H30+H31+H32+H33</f>
        <v>2</v>
      </c>
      <c r="I29" s="128"/>
      <c r="J29" s="129"/>
      <c r="K29" s="111" t="s">
        <v>20</v>
      </c>
      <c r="L29" s="112" t="e">
        <f>COUNTIF(#REF!,"МС")</f>
        <v>#REF!</v>
      </c>
      <c r="M29" s="112">
        <f>COUNTIF(F23:F24,"МС")</f>
        <v>0</v>
      </c>
    </row>
    <row r="30" spans="1:16" s="113" customFormat="1" ht="12" x14ac:dyDescent="0.2">
      <c r="A30" s="104" t="s">
        <v>49</v>
      </c>
      <c r="B30" s="105"/>
      <c r="C30" s="118"/>
      <c r="D30" s="105"/>
      <c r="E30" s="115"/>
      <c r="F30" s="116"/>
      <c r="G30" s="117" t="s">
        <v>25</v>
      </c>
      <c r="H30" s="110">
        <f>COUNT(A23:A24)</f>
        <v>2</v>
      </c>
      <c r="I30" s="128"/>
      <c r="J30" s="129"/>
      <c r="K30" s="111" t="s">
        <v>29</v>
      </c>
      <c r="L30" s="112" t="e">
        <f>COUNTIF(#REF!,"КМС")</f>
        <v>#REF!</v>
      </c>
      <c r="M30" s="112">
        <f>COUNTIF($F$23:$F$24,"КМС")</f>
        <v>0</v>
      </c>
    </row>
    <row r="31" spans="1:16" s="113" customFormat="1" ht="12" x14ac:dyDescent="0.2">
      <c r="A31" s="104"/>
      <c r="B31" s="105"/>
      <c r="C31" s="118"/>
      <c r="D31" s="105"/>
      <c r="E31" s="115"/>
      <c r="F31" s="116"/>
      <c r="G31" s="117" t="s">
        <v>35</v>
      </c>
      <c r="H31" s="110">
        <f>COUNTIF(A23:A24,"ЛИМ")</f>
        <v>0</v>
      </c>
      <c r="I31" s="128"/>
      <c r="J31" s="129"/>
      <c r="K31" s="111" t="s">
        <v>34</v>
      </c>
      <c r="L31" s="112" t="e">
        <f>COUNTIF(#REF!,"1 СР")</f>
        <v>#REF!</v>
      </c>
      <c r="M31" s="112">
        <f>COUNTIF($F$23:$F$24,"1 СР")</f>
        <v>0</v>
      </c>
    </row>
    <row r="32" spans="1:16" s="113" customFormat="1" ht="12" x14ac:dyDescent="0.2">
      <c r="A32" s="104"/>
      <c r="B32" s="105"/>
      <c r="C32" s="105"/>
      <c r="D32" s="119"/>
      <c r="E32" s="120"/>
      <c r="G32" s="117" t="s">
        <v>26</v>
      </c>
      <c r="H32" s="110">
        <f>COUNTIF(A23:A24,"НФ")</f>
        <v>0</v>
      </c>
      <c r="I32" s="128"/>
      <c r="J32" s="129"/>
      <c r="K32" s="111" t="s">
        <v>37</v>
      </c>
      <c r="L32" s="112" t="e">
        <f>COUNTIF(#REF!,"2 СР")</f>
        <v>#REF!</v>
      </c>
      <c r="M32" s="112">
        <f>COUNTIF($F$23:$F$24,"2 СР")</f>
        <v>0</v>
      </c>
    </row>
    <row r="33" spans="1:13" s="113" customFormat="1" ht="12" x14ac:dyDescent="0.2">
      <c r="A33" s="104"/>
      <c r="B33" s="105"/>
      <c r="C33" s="105"/>
      <c r="D33" s="105"/>
      <c r="E33" s="115"/>
      <c r="F33" s="116"/>
      <c r="G33" s="117" t="s">
        <v>31</v>
      </c>
      <c r="H33" s="110">
        <f>COUNTIF(A23:A24,"ДСКВ")</f>
        <v>0</v>
      </c>
      <c r="I33" s="128"/>
      <c r="J33" s="129"/>
      <c r="K33" s="111" t="s">
        <v>38</v>
      </c>
      <c r="L33" s="112" t="e">
        <f>COUNTIF(#REF!,"3 СР")</f>
        <v>#REF!</v>
      </c>
      <c r="M33" s="112">
        <f>COUNTIF($F$23:$F$24,"3 СР")</f>
        <v>0</v>
      </c>
    </row>
    <row r="34" spans="1:13" s="113" customFormat="1" ht="12" x14ac:dyDescent="0.2">
      <c r="A34" s="104"/>
      <c r="B34" s="105"/>
      <c r="C34" s="105"/>
      <c r="D34" s="105"/>
      <c r="E34" s="121"/>
      <c r="F34" s="122"/>
      <c r="G34" s="117" t="s">
        <v>27</v>
      </c>
      <c r="H34" s="110">
        <f>COUNTIF(A23:A24,"НС")</f>
        <v>0</v>
      </c>
      <c r="I34" s="130"/>
      <c r="J34" s="131"/>
      <c r="K34" s="111"/>
      <c r="L34" s="125"/>
      <c r="M34" s="123"/>
    </row>
    <row r="35" spans="1:13" ht="5.25" customHeight="1" x14ac:dyDescent="0.2">
      <c r="A35" s="80"/>
      <c r="B35" s="77"/>
      <c r="C35" s="77"/>
      <c r="D35" s="81"/>
      <c r="E35" s="82"/>
      <c r="M35" s="6"/>
    </row>
    <row r="36" spans="1:13" ht="15.75" x14ac:dyDescent="0.2">
      <c r="A36" s="148" t="s">
        <v>10</v>
      </c>
      <c r="B36" s="149"/>
      <c r="C36" s="149"/>
      <c r="D36" s="149"/>
      <c r="E36" s="149"/>
      <c r="F36" s="18"/>
      <c r="G36" s="149" t="s">
        <v>2</v>
      </c>
      <c r="H36" s="149"/>
      <c r="I36" s="149" t="s">
        <v>89</v>
      </c>
      <c r="J36" s="149"/>
      <c r="K36" s="149"/>
      <c r="L36" s="18"/>
      <c r="M36" s="78"/>
    </row>
    <row r="37" spans="1:13" x14ac:dyDescent="0.2">
      <c r="A37" s="140"/>
      <c r="B37" s="141"/>
      <c r="C37" s="141"/>
      <c r="D37" s="141"/>
      <c r="E37" s="141"/>
      <c r="F37" s="142"/>
      <c r="G37" s="142"/>
      <c r="H37" s="142"/>
      <c r="I37" s="142"/>
      <c r="J37" s="142"/>
      <c r="K37" s="142"/>
      <c r="L37" s="142"/>
      <c r="M37" s="143"/>
    </row>
    <row r="38" spans="1:13" x14ac:dyDescent="0.2">
      <c r="A38" s="76"/>
      <c r="D38" s="75"/>
      <c r="E38" s="35"/>
      <c r="F38" s="75"/>
      <c r="G38" s="75"/>
      <c r="H38" s="75"/>
      <c r="J38" s="38"/>
      <c r="K38" s="75"/>
      <c r="L38" s="75"/>
      <c r="M38" s="55"/>
    </row>
    <row r="39" spans="1:13" x14ac:dyDescent="0.2">
      <c r="A39" s="76"/>
      <c r="D39" s="75"/>
      <c r="E39" s="35"/>
      <c r="F39" s="75"/>
      <c r="G39" s="75"/>
      <c r="H39" s="75"/>
      <c r="J39" s="38"/>
      <c r="K39" s="75"/>
      <c r="L39" s="75"/>
      <c r="M39" s="55"/>
    </row>
    <row r="40" spans="1:13" x14ac:dyDescent="0.2">
      <c r="A40" s="76"/>
      <c r="D40" s="75"/>
      <c r="E40" s="35"/>
      <c r="F40" s="75"/>
      <c r="G40" s="75"/>
      <c r="H40" s="75"/>
      <c r="J40" s="38"/>
      <c r="K40" s="75"/>
      <c r="L40" s="75"/>
      <c r="M40" s="55"/>
    </row>
    <row r="41" spans="1:13" ht="16.5" thickBot="1" x14ac:dyDescent="0.25">
      <c r="A41" s="132" t="s">
        <v>50</v>
      </c>
      <c r="B41" s="133"/>
      <c r="C41" s="133"/>
      <c r="D41" s="133"/>
      <c r="E41" s="133"/>
      <c r="F41" s="34"/>
      <c r="G41" s="133" t="s">
        <v>51</v>
      </c>
      <c r="H41" s="133"/>
      <c r="I41" s="133" t="str">
        <f>H19</f>
        <v>Сорокин В.Е. (2 КАТ, г. Мурманск)</v>
      </c>
      <c r="J41" s="133"/>
      <c r="K41" s="133"/>
      <c r="L41" s="34"/>
      <c r="M41" s="79"/>
    </row>
    <row r="42" spans="1:13" ht="13.5" thickTop="1" x14ac:dyDescent="0.2"/>
  </sheetData>
  <mergeCells count="40">
    <mergeCell ref="A41:E41"/>
    <mergeCell ref="G41:H41"/>
    <mergeCell ref="I41:K41"/>
    <mergeCell ref="A7:M7"/>
    <mergeCell ref="A21:A22"/>
    <mergeCell ref="B21:B22"/>
    <mergeCell ref="C21:C22"/>
    <mergeCell ref="A37:E37"/>
    <mergeCell ref="F37:M37"/>
    <mergeCell ref="G21:G22"/>
    <mergeCell ref="H21:H22"/>
    <mergeCell ref="I21:I22"/>
    <mergeCell ref="J21:J22"/>
    <mergeCell ref="K21:K22"/>
    <mergeCell ref="A26:D26"/>
    <mergeCell ref="G26:M26"/>
    <mergeCell ref="A10:M10"/>
    <mergeCell ref="A11:M11"/>
    <mergeCell ref="A12:M12"/>
    <mergeCell ref="A36:E36"/>
    <mergeCell ref="G36:H36"/>
    <mergeCell ref="I36:K36"/>
    <mergeCell ref="D21:D22"/>
    <mergeCell ref="E21:E22"/>
    <mergeCell ref="L21:L22"/>
    <mergeCell ref="M21:M22"/>
    <mergeCell ref="F21:F22"/>
    <mergeCell ref="A13:D13"/>
    <mergeCell ref="A14:D14"/>
    <mergeCell ref="A15:H15"/>
    <mergeCell ref="I15:M15"/>
    <mergeCell ref="I16:M16"/>
    <mergeCell ref="A8:M8"/>
    <mergeCell ref="A9:M9"/>
    <mergeCell ref="A6:M6"/>
    <mergeCell ref="A1:M1"/>
    <mergeCell ref="A2:M2"/>
    <mergeCell ref="A3:M3"/>
    <mergeCell ref="A4:M4"/>
    <mergeCell ref="A5:M5"/>
  </mergeCells>
  <printOptions horizontalCentered="1"/>
  <pageMargins left="0.19685039370078741" right="0.19685039370078741" top="0.59055118110236227" bottom="0.59055118110236227" header="0.15748031496062992" footer="0.11811023622047245"/>
  <pageSetup paperSize="9" scale="85" fitToHeight="0" orientation="landscape" r:id="rId1"/>
  <headerFooter alignWithMargins="0">
    <oddFooter>&amp;C&amp;"Calibri,обычный"                                                                Страница &amp;P из &amp;N                                                                              &amp;R
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14-18 юн</vt:lpstr>
      <vt:lpstr>14-18 юн-ки</vt:lpstr>
      <vt:lpstr>мужчины</vt:lpstr>
      <vt:lpstr>женщины</vt:lpstr>
      <vt:lpstr>'14-18 юн'!Заголовки_для_печати</vt:lpstr>
      <vt:lpstr>'14-18 юн-ки'!Заголовки_для_печати</vt:lpstr>
      <vt:lpstr>женщины!Заголовки_для_печати</vt:lpstr>
      <vt:lpstr>мужчины!Заголовки_для_печати</vt:lpstr>
      <vt:lpstr>'14-18 юн'!Область_печати</vt:lpstr>
      <vt:lpstr>'14-18 юн-ки'!Область_печати</vt:lpstr>
      <vt:lpstr>женщины!Область_печати</vt:lpstr>
      <vt:lpstr>мужчины!Область_печати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Arsen</cp:lastModifiedBy>
  <cp:lastPrinted>2023-04-10T11:20:06Z</cp:lastPrinted>
  <dcterms:created xsi:type="dcterms:W3CDTF">1996-10-08T23:32:33Z</dcterms:created>
  <dcterms:modified xsi:type="dcterms:W3CDTF">2023-04-12T10:16:43Z</dcterms:modified>
</cp:coreProperties>
</file>