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отсечек'!$A$1:$L$94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J23" i="2" l="1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H85" i="2" l="1"/>
  <c r="H84" i="2"/>
  <c r="H83" i="2"/>
  <c r="H82" i="2"/>
  <c r="H81" i="2"/>
  <c r="L82" i="2"/>
  <c r="L81" i="2"/>
  <c r="L80" i="2"/>
  <c r="L79" i="2"/>
  <c r="L78" i="2"/>
  <c r="L83" i="2"/>
  <c r="L84" i="2"/>
  <c r="I94" i="2"/>
  <c r="G94" i="2"/>
  <c r="H80" i="2" l="1"/>
  <c r="H79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<sst xmlns="http://schemas.openxmlformats.org/spreadsheetml/2006/main" count="529" uniqueCount="325">
  <si>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</si>
  <si>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</si>
  <si>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</si>
  <si>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</si>
  <si>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</si>
  <si>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</si>
  <si>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</si>
  <si>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</si>
  <si>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</si>
  <si>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</si>
  <si>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</si>
  <si>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</si>
  <si>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</si>
  <si>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</si>
  <si>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</si>
  <si>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</si>
  <si>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</si>
  <si>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</si>
  <si>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</si>
  <si>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</si>
  <si>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</si>
  <si>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</si>
  <si>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</si>
  <si>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</si>
  <si>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</si>
  <si>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</si>
  <si>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</si>
  <si>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</si>
  <si>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</si>
  <si>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</si>
  <si>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</si>
  <si>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</si>
  <si>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</si>
  <si>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</si>
  <si>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</si>
  <si>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</si>
  <si>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</si>
  <si>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</si>
  <si>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</si>
  <si>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</si>
  <si>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</si>
  <si>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</si>
  <si>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</si>
  <si>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</si>
  <si>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</si>
  <si>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</si>
  <si>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</si>
  <si>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</si>
  <si>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</si>
  <si>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</si>
  <si>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</si>
  <si>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</si>
  <si>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</si>
  <si>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</si>
  <si>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</si>
  <si>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</si>
  <si>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</si>
  <si>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</si>
  <si>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</si>
  <si>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</si>
  <si>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</si>
  <si>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</si>
  <si>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</si>
  <si>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</si>
  <si>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</si>
  <si>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</si>
  <si>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</si>
  <si>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</si>
  <si>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</si>
  <si>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</si>
  <si>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</si>
  <si>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</si>
  <si>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</si>
  <si>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</si>
  <si>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</si>
  <si>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</si>
  <si>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</si>
  <si>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</si>
  <si>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</si>
  <si>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</si>
  <si>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</si>
  <si>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</si>
  <si>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</si>
  <si>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</si>
  <si>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</si>
  <si>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</si>
  <si>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</si>
  <si>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</si>
  <si>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</si>
  <si>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</si>
  <si>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</si>
  <si>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</si>
  <si>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</si>
  <si>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</si>
  <si>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</si>
  <si>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</si>
  <si>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</si>
  <si>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</si>
  <si>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</si>
  <si>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</si>
  <si>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</si>
  <si>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</si>
  <si>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</si>
  <si>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</si>
  <si>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</si>
  <si>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</si>
  <si>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</si>
  <si>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</si>
  <si>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</si>
  <si>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</si>
  <si>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</si>
  <si>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</si>
  <si>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</si>
  <si>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</si>
  <si>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</si>
  <si>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</si>
  <si>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</si>
  <si>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</si>
  <si>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</si>
  <si>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</si>
  <si>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</si>
  <si>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</si>
  <si>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</si>
  <si>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</si>
  <si>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</si>
  <si>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</si>
  <si>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</si>
  <si>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</si>
  <si>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</si>
  <si>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</si>
  <si>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</si>
  <si>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</si>
  <si>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</si>
  <si>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</si>
  <si>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</si>
  <si>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</si>
  <si>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</si>
  <si>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</si>
  <si>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</si>
  <si>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</si>
  <si>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</si>
  <si>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</si>
  <si>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</si>
  <si>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</si>
  <si>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</si>
  <si>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</si>
  <si>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</si>
  <si>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</si>
  <si>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</si>
  <si>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</si>
  <si>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</si>
  <si>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</si>
  <si>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</si>
  <si>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</si>
  <si>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</si>
  <si>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</si>
  <si>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</si>
  <si>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</si>
  <si>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</si>
  <si>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</si>
  <si>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</si>
  <si>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</si>
  <si>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</si>
  <si>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</si>
  <si>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</si>
  <si>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</si>
  <si>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</si>
  <si>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</si>
  <si>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</si>
  <si>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</si>
  <si>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</si>
  <si>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</si>
  <si>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</si>
  <si>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</si>
  <si>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</si>
  <si>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</si>
  <si>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</si>
  <si>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</si>
  <si>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</si>
  <si>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</si>
  <si>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</si>
  <si>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</si>
  <si>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</si>
  <si>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</si>
  <si>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</si>
  <si>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</si>
  <si>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</si>
  <si>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</si>
  <si>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</si>
  <si>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</si>
  <si>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КУБОК РОССИИ</t>
  </si>
  <si>
    <t>Министерство физической культуры и спорта Краснодарского края</t>
  </si>
  <si>
    <t>Федерация велосипедного спорта Кубани</t>
  </si>
  <si>
    <t>Мужчины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</si>
  <si>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Белореченск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</si>
  <si>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25 августа 2021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</si>
  <si>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30м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</si>
  <si>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12ч 10м</t>
    </r>
  </si>
  <si>
    <t>№ ЕКП 2021: 32488</t>
  </si>
  <si>
    <t>СОЛУКОВА Н.В. (ВК, г.Краснодар)</t>
  </si>
  <si>
    <t>МЕЛЬНИК А.И. (ВК, г.Краснодар)</t>
  </si>
  <si>
    <r>
      <rPr>
        <sz val="10"/>
        <rFont val="Calibri"/>
        <family val="2"/>
        <charset val="204"/>
        <scheme val="minor"/>
      </rPr>
      <t>ЕЖОВ В.Н. (ВК, г.Краснодар )</t>
    </r>
  </si>
  <si>
    <t>25/1</t>
  </si>
  <si>
    <t>ВОРОБЬЕВ Антон</t>
  </si>
  <si>
    <t>12.10.1990</t>
  </si>
  <si>
    <t>ГОМОЗКОВ Артём</t>
  </si>
  <si>
    <t>27.06.2002</t>
  </si>
  <si>
    <t>БАЙДИКОВ Илья</t>
  </si>
  <si>
    <t>20.07.1996</t>
  </si>
  <si>
    <t>НЕКРАСОВ Константин</t>
  </si>
  <si>
    <t>27.08.1999</t>
  </si>
  <si>
    <t>САВЕКИН Даниил</t>
  </si>
  <si>
    <t>13.04.2002</t>
  </si>
  <si>
    <t>БОРЗОВ Дмитрий</t>
  </si>
  <si>
    <t>14.12.1999</t>
  </si>
  <si>
    <t>Омская область</t>
  </si>
  <si>
    <t>ФОКИН Михаил</t>
  </si>
  <si>
    <t>21.11.1997</t>
  </si>
  <si>
    <t>ХАЛИКОВ Булат</t>
  </si>
  <si>
    <t>07.09.1999</t>
  </si>
  <si>
    <t>ИСЛАМОВ Валерий</t>
  </si>
  <si>
    <t>20.06.2001</t>
  </si>
  <si>
    <t>ТЕРЕШЕНОК Виталий</t>
  </si>
  <si>
    <t>23.06.2001</t>
  </si>
  <si>
    <t>ГРИГОРЯН Степан</t>
  </si>
  <si>
    <t>27.03.1994</t>
  </si>
  <si>
    <t>ПОТЕКАЛО Николай</t>
  </si>
  <si>
    <t>20.03.2000</t>
  </si>
  <si>
    <t>ШУЛЬЧЕНКО Никита</t>
  </si>
  <si>
    <t>31.05.1999</t>
  </si>
  <si>
    <t>МАЙКИН Роман</t>
  </si>
  <si>
    <t>14.08.1990</t>
  </si>
  <si>
    <t>ГУСЕВ Яков</t>
  </si>
  <si>
    <t>20.03.2001</t>
  </si>
  <si>
    <t>МАКСИМОВ Денис</t>
  </si>
  <si>
    <t>09.08.2001</t>
  </si>
  <si>
    <t>Иркутская область</t>
  </si>
  <si>
    <t>ХУДЯКОВ Руслан</t>
  </si>
  <si>
    <t>17.11.2001</t>
  </si>
  <si>
    <t>КУСТАДИНЧЕВ Роман</t>
  </si>
  <si>
    <t>03.08.1995</t>
  </si>
  <si>
    <t>Краснодарский край</t>
  </si>
  <si>
    <t>ИЛЬИН Роман</t>
  </si>
  <si>
    <t>21.08.2002</t>
  </si>
  <si>
    <t>КИСЕЛЕВ Сергей</t>
  </si>
  <si>
    <t>15.08.1983</t>
  </si>
  <si>
    <t>Республика Крым</t>
  </si>
  <si>
    <t>УЛЬЯНОВ Артем</t>
  </si>
  <si>
    <t>02.02.2002</t>
  </si>
  <si>
    <t>КУЛИКОВ Сергей</t>
  </si>
  <si>
    <t>31.10.1996</t>
  </si>
  <si>
    <t>ДОЛМАТОВ Виктор</t>
  </si>
  <si>
    <t>08.07.1999</t>
  </si>
  <si>
    <t>ЛАУШКИН Лев</t>
  </si>
  <si>
    <t>27.11.2002</t>
  </si>
  <si>
    <t>Москва</t>
  </si>
  <si>
    <t>УСТИНОВ Арсентий</t>
  </si>
  <si>
    <t>30.03.2002</t>
  </si>
  <si>
    <t>САВЕЛЬЕВ Денис</t>
  </si>
  <si>
    <t>19.06.2001</t>
  </si>
  <si>
    <t>СЕРДЮКОВ Евгений</t>
  </si>
  <si>
    <t>05.03.2001</t>
  </si>
  <si>
    <t>ЧЕРНОРУЦКИЙ Владислав</t>
  </si>
  <si>
    <t>03.03.2001</t>
  </si>
  <si>
    <t>ОВЧАРОВ Валерий</t>
  </si>
  <si>
    <t>15.05.2001</t>
  </si>
  <si>
    <t>КОМАРОВ Егор</t>
  </si>
  <si>
    <t>31.08.2002</t>
  </si>
  <si>
    <t>ГЕРАСЬКИН Дмитрий</t>
  </si>
  <si>
    <t>17.11.1975</t>
  </si>
  <si>
    <t>Вологодская область</t>
  </si>
  <si>
    <t>ЮЛКИН Иван</t>
  </si>
  <si>
    <t>30.08.2001</t>
  </si>
  <si>
    <t>СУЧКОВ Василий</t>
  </si>
  <si>
    <t>05.07.1994</t>
  </si>
  <si>
    <t>МАМЫКИН Матвей</t>
  </si>
  <si>
    <t>31.10.1994</t>
  </si>
  <si>
    <t>ПЛАКУШКИН Сергей</t>
  </si>
  <si>
    <t>27.05.1997</t>
  </si>
  <si>
    <t>ГОРЮШИН Александр</t>
  </si>
  <si>
    <t>03.03.2000</t>
  </si>
  <si>
    <t>Удмуртская Республика</t>
  </si>
  <si>
    <t>КНЯЗЕВ Никита</t>
  </si>
  <si>
    <t>02.04.2000</t>
  </si>
  <si>
    <t>БУТРЕХИН Юрий</t>
  </si>
  <si>
    <t>18.01.2001</t>
  </si>
  <si>
    <t>Кемеровская область</t>
  </si>
  <si>
    <t>ГРИШИН Максим</t>
  </si>
  <si>
    <t>10.02.1997</t>
  </si>
  <si>
    <t>КОРОБОВ Павел</t>
  </si>
  <si>
    <t>30.05.2002</t>
  </si>
  <si>
    <t>Орловская область</t>
  </si>
  <si>
    <t>РУЖНОВ Михаил</t>
  </si>
  <si>
    <t>02.12.1972</t>
  </si>
  <si>
    <t>ЛОПАТИН Кирилл</t>
  </si>
  <si>
    <t>01.06.2001</t>
  </si>
  <si>
    <t>МАЦНЕВ Алексей</t>
  </si>
  <si>
    <t>11.03.1985</t>
  </si>
  <si>
    <t>Курская область</t>
  </si>
  <si>
    <t>КАМЕНЕВ Сергей</t>
  </si>
  <si>
    <t>22.05.1999</t>
  </si>
  <si>
    <t>УСМАНОВ Елисей</t>
  </si>
  <si>
    <t>28.05.2002</t>
  </si>
  <si>
    <t>ПРОНИН Константин</t>
  </si>
  <si>
    <t>10.01.2001</t>
  </si>
  <si>
    <t>ЗАГУМЕННИКОВ Роман</t>
  </si>
  <si>
    <t>02.09.2002</t>
  </si>
  <si>
    <t>ИВАНОВ Дмитрий</t>
  </si>
  <si>
    <t>08.08.2001</t>
  </si>
  <si>
    <t>Калининградская область</t>
  </si>
  <si>
    <t>ПОПОВ Антон</t>
  </si>
  <si>
    <t>30.01.1999</t>
  </si>
  <si>
    <t>Воронежская область</t>
  </si>
  <si>
    <t>БОНДАРЧУК Никита</t>
  </si>
  <si>
    <t>01.02.1999</t>
  </si>
  <si>
    <t>ГРИБАНОВ Аександр</t>
  </si>
  <si>
    <t>27.12.1974</t>
  </si>
  <si>
    <t>ГЕЛЬМУТДИНОВ Иван</t>
  </si>
  <si>
    <t>20.08.2002</t>
  </si>
  <si>
    <t>ЕРОШКИН Иван</t>
  </si>
  <si>
    <t>30.07.2000</t>
  </si>
  <si>
    <t>Температура: +29</t>
  </si>
  <si>
    <t>Влажность: 39%</t>
  </si>
  <si>
    <t>Осадки: ясно,солнечно</t>
  </si>
  <si>
    <t>Ветер: 5 м/с (ю/з)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</si>
</sst>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8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53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21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0" fontId="3" fillId="0" borderId="27" xfId="4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40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0" borderId="15" xfId="4" applyFont="1" applyFill="1" applyBorder="1" applyAlignment="1">
      <alignment horizontal="right" vertical="center"/>
    </xf>
    <xf numFmtId="0" fontId="27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27" xfId="4" applyNumberFormat="1" applyFont="1" applyBorder="1" applyAlignment="1">
      <alignment horizontal="center" vertical="center" wrapText="1"/>
    </xf>
    <xf numFmtId="165" fontId="3" fillId="0" borderId="27" xfId="4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NumberFormat="1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28" xfId="4" applyFont="1" applyFill="1" applyBorder="1" applyAlignment="1">
      <alignment horizontal="center" vertical="center" wrapText="1"/>
    </xf>
    <xf numFmtId="0" fontId="3" fillId="0" borderId="28" xfId="4" applyFont="1" applyBorder="1" applyAlignment="1">
      <alignment horizontal="center" vertical="center" wrapText="1"/>
    </xf>
    <xf numFmtId="0" fontId="3" fillId="0" borderId="50" xfId="4" applyNumberFormat="1" applyFont="1" applyBorder="1" applyAlignment="1">
      <alignment horizontal="center" vertical="center"/>
    </xf>
    <xf numFmtId="0" fontId="3" fillId="0" borderId="45" xfId="4" applyNumberFormat="1" applyFont="1" applyBorder="1" applyAlignment="1">
      <alignment horizontal="center" vertical="center" wrapText="1"/>
    </xf>
    <xf numFmtId="0" fontId="3" fillId="0" borderId="45" xfId="4" applyFont="1" applyBorder="1" applyAlignment="1">
      <alignment horizontal="left" vertical="center" wrapText="1"/>
    </xf>
    <xf numFmtId="14" fontId="3" fillId="0" borderId="45" xfId="4" applyNumberFormat="1" applyFont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 wrapText="1"/>
    </xf>
    <xf numFmtId="0" fontId="23" fillId="0" borderId="45" xfId="5" applyFont="1" applyFill="1" applyBorder="1" applyAlignment="1">
      <alignment horizontal="center" vertical="center" wrapText="1"/>
    </xf>
    <xf numFmtId="165" fontId="3" fillId="0" borderId="45" xfId="4" applyNumberFormat="1" applyFont="1" applyBorder="1" applyAlignment="1">
      <alignment horizontal="center" vertical="center"/>
    </xf>
    <xf numFmtId="165" fontId="3" fillId="0" borderId="45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3" fillId="0" borderId="45" xfId="4" applyFont="1" applyFill="1" applyBorder="1" applyAlignment="1">
      <alignment horizontal="center" vertical="center"/>
    </xf>
    <xf numFmtId="0" fontId="3" fillId="0" borderId="51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2" fillId="0" borderId="4" xfId="4" applyFont="1" applyBorder="1" applyAlignment="1">
      <alignment horizontal="center" vertical="center" wrapText="1"/>
    </xf>
    <xf numFmtId="0" fontId="14" fillId="2" borderId="48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8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9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286014</xdr:colOff>
      <xdr:row>0</xdr:row>
      <xdr:rowOff>62056</xdr:rowOff>
    </xdr:from>
    <xdr:to>
      <xdr:col>3</xdr:col>
      <xdr:colOff>190499</xdr:colOff>
      <xdr:row>3</xdr:row>
      <xdr:rowOff>90490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300" y="62056"/>
          <a:ext cx="856985" cy="7087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163285</xdr:colOff>
      <xdr:row>3</xdr:row>
      <xdr:rowOff>92736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8571" cy="773093"/>
        </a:xfrm>
        <a:prstGeom prst="rect">
          <a:avLst/>
        </a:prstGeom>
      </xdr:spPr>
    </xdr:pic>
    <xdr:clientData/>
  </xdr:twoCellAnchor>
  <xdr:oneCellAnchor>
    <xdr:from>
      <xdr:col>11</xdr:col>
      <xdr:colOff>231322</xdr:colOff>
      <xdr:row>0</xdr:row>
      <xdr:rowOff>54429</xdr:rowOff>
    </xdr:from>
    <xdr:ext cx="660801" cy="712314"/>
    <xdr:pic>
      <xdr:nvPicPr>
        <xdr:cNvPr id="5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97143" y="54429"/>
          <a:ext cx="660801" cy="712314"/>
        </a:xfrm>
        <a:prstGeom prst="rect">
          <a:avLst/>
        </a:prstGeom>
      </xdr:spPr>
    </xdr:pic>
    <xdr:clientData/>
  </xdr:oneCellAnchor>
  <xdr:oneCellAnchor>
    <xdr:from>
      <xdr:col>9</xdr:col>
      <xdr:colOff>449036</xdr:colOff>
      <xdr:row>87</xdr:row>
      <xdr:rowOff>95250</xdr:rowOff>
    </xdr:from>
    <xdr:ext cx="647700" cy="762000"/>
    <xdr:pic>
      <xdr:nvPicPr>
        <xdr:cNvPr id="6" name="Picture 11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87256" t="50125" r="6425" b="10560"/>
        <a:stretch/>
      </xdr:blipFill>
      <xdr:spPr>
        <a:xfrm>
          <a:off x="8477250" y="20832536"/>
          <a:ext cx="647700" cy="762000"/>
        </a:xfrm>
        <a:prstGeom prst="rect">
          <a:avLst/>
        </a:prstGeom>
      </xdr:spPr>
    </xdr:pic>
    <xdr:clientData/>
  </xdr:oneCellAnchor>
  <xdr:oneCellAnchor>
    <xdr:from>
      <xdr:col>6</xdr:col>
      <xdr:colOff>707571</xdr:colOff>
      <xdr:row>87</xdr:row>
      <xdr:rowOff>118382</xdr:rowOff>
    </xdr:from>
    <xdr:ext cx="1057275" cy="590550"/>
    <xdr:pic>
      <xdr:nvPicPr>
        <xdr:cNvPr id="7" name="Picture 11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0736" t="55040" r="38949" b="14492"/>
        <a:stretch/>
      </xdr:blipFill>
      <xdr:spPr>
        <a:xfrm>
          <a:off x="5347607" y="20855668"/>
          <a:ext cx="1057275" cy="5905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203" t="s">
        <v>37</v>
      </c>
      <c r="B1" s="203"/>
      <c r="C1" s="203"/>
      <c r="D1" s="203"/>
      <c r="E1" s="203"/>
      <c r="F1" s="203"/>
      <c r="G1" s="203"/>
    </row>
    <row r="2" spans="1:9" ht="15.75" customHeight="1" x14ac:dyDescent="0.2">
      <c r="A2" s="204" t="s">
        <v>59</v>
      </c>
      <c r="B2" s="204"/>
      <c r="C2" s="204"/>
      <c r="D2" s="204"/>
      <c r="E2" s="204"/>
      <c r="F2" s="204"/>
      <c r="G2" s="204"/>
    </row>
    <row r="3" spans="1:9" ht="21" x14ac:dyDescent="0.2">
      <c r="A3" s="203" t="s">
        <v>38</v>
      </c>
      <c r="B3" s="203"/>
      <c r="C3" s="203"/>
      <c r="D3" s="203"/>
      <c r="E3" s="203"/>
      <c r="F3" s="203"/>
      <c r="G3" s="203"/>
    </row>
    <row r="4" spans="1:9" ht="21" x14ac:dyDescent="0.2">
      <c r="A4" s="203" t="s">
        <v>53</v>
      </c>
      <c r="B4" s="203"/>
      <c r="C4" s="203"/>
      <c r="D4" s="203"/>
      <c r="E4" s="203"/>
      <c r="F4" s="203"/>
      <c r="G4" s="203"/>
    </row>
    <row r="5" spans="1:9" s="2" customFormat="1" ht="28.5" x14ac:dyDescent="0.2">
      <c r="A5" s="205" t="s">
        <v>25</v>
      </c>
      <c r="B5" s="205"/>
      <c r="C5" s="205"/>
      <c r="D5" s="205"/>
      <c r="E5" s="205"/>
      <c r="F5" s="205"/>
      <c r="G5" s="205"/>
      <c r="I5" s="3"/>
    </row>
    <row r="6" spans="1:9" s="2" customFormat="1" ht="18" customHeight="1" thickBot="1" x14ac:dyDescent="0.25">
      <c r="A6" s="206" t="s">
        <v>39</v>
      </c>
      <c r="B6" s="206"/>
      <c r="C6" s="206"/>
      <c r="D6" s="206"/>
      <c r="E6" s="206"/>
      <c r="F6" s="206"/>
      <c r="G6" s="206"/>
    </row>
    <row r="7" spans="1:9" ht="18" customHeight="1" thickTop="1" x14ac:dyDescent="0.2">
      <c r="A7" s="207" t="s">
        <v>0</v>
      </c>
      <c r="B7" s="208"/>
      <c r="C7" s="208"/>
      <c r="D7" s="208"/>
      <c r="E7" s="208"/>
      <c r="F7" s="208"/>
      <c r="G7" s="209"/>
    </row>
    <row r="8" spans="1:9" ht="18" customHeight="1" x14ac:dyDescent="0.2">
      <c r="A8" s="210" t="s">
        <v>1</v>
      </c>
      <c r="B8" s="211"/>
      <c r="C8" s="211"/>
      <c r="D8" s="211"/>
      <c r="E8" s="211"/>
      <c r="F8" s="211"/>
      <c r="G8" s="212"/>
    </row>
    <row r="9" spans="1:9" ht="19.5" customHeight="1" x14ac:dyDescent="0.2">
      <c r="A9" s="210" t="s">
        <v>2</v>
      </c>
      <c r="B9" s="211"/>
      <c r="C9" s="211"/>
      <c r="D9" s="211"/>
      <c r="E9" s="211"/>
      <c r="F9" s="211"/>
      <c r="G9" s="212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13" t="s">
        <v>27</v>
      </c>
      <c r="E11" s="213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6" t="s">
        <v>26</v>
      </c>
      <c r="B18" s="198" t="s">
        <v>19</v>
      </c>
      <c r="C18" s="198" t="s">
        <v>20</v>
      </c>
      <c r="D18" s="200" t="s">
        <v>21</v>
      </c>
      <c r="E18" s="198" t="s">
        <v>22</v>
      </c>
      <c r="F18" s="198" t="s">
        <v>29</v>
      </c>
      <c r="G18" s="194" t="s">
        <v>23</v>
      </c>
    </row>
    <row r="19" spans="1:13" s="36" customFormat="1" ht="22.5" customHeight="1" x14ac:dyDescent="0.2">
      <c r="A19" s="197"/>
      <c r="B19" s="199"/>
      <c r="C19" s="199"/>
      <c r="D19" s="201"/>
      <c r="E19" s="199"/>
      <c r="F19" s="202"/>
      <c r="G19" s="195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0.343623334102932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1.9825633975798063E-2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0.99615929789354674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0.83519431354364237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0.59434243653543073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8.6101825539314891E-2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0.27442111348918552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0.45683180341422114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0.52480199576992581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6.8994968225122077E-2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0.12818723745285487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0.35375324050482038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0.45689683108443702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0.41489999129645561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0.86256356166318282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0.72520144666520592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0.1578981348855224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0.57553722113607164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0.36076200204785047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0.4489211640292492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6.9099348950866224E-2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0.63249104469114958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0.11048713714778002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0.32229713517874048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0.17043185538586347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0.63971101270141328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0.30184319455146591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0.51980952906121958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0.49506610915777016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0.25403842220097106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0.13299286839673174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0.99905083323525923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0.57893732825280708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0.5070735195436229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2.6599317356556518E-2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0.68153055790627437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0.19610837940277503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0.83833563492813223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0.8157955923455783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0.50811036670906062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0.92975561981274779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0.41463498064483795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0.4573452048221901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0.86871110300071097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0.89854797568058553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0.92804478384027567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0.87378917377573151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0.92860475750333027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0.34264564626523686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9.6931947477868374E-2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0.15819294741249712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0.34184715044601599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0.46305393882541701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0.18890890182092368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0.80968930695290964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0.16859569833331933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0.88272867163118574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0.37374349537225338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0.55458584363299668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0.83379230088007394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0.27716616551216011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0.54489150267319952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0.89368641774422808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0.16512165628895625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0.95205419221296128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0.72280574825108546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0.57571533102485117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0.68487636242079564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0.693205960712165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0.62111992095446289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0.12623578261527468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3.1857665368343002E-2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0.1847290412346787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0.63548256252918411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0.82879564355611712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0.20920160479209648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0.32948339394012849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0.58976247220607914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0.50280998662351017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4.6541710650273349E-2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0.36149416325899697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0.63473630016540672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0.75804242667049981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0.62963648201407629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0.56788309007604831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0.13347623273508469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9.3830203174765203E-2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0.48779836094228024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0.58454309549039973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0.33948750218001156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0.34993459675008831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0.8320072076875189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0.55768273971782345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95"/>
  <sheetViews>
    <sheetView tabSelected="1" view="pageBreakPreview" topLeftCell="A40" zoomScale="70" zoomScaleNormal="100" zoomScaleSheetLayoutView="70" workbookViewId="0">
      <selection activeCell="I25" sqref="I25"/>
    </sheetView>
  </sheetViews>
  <sheetFormatPr defaultRowHeight="12.75" x14ac:dyDescent="0.2"/>
  <cols>
    <col min="1" max="1" width="6.125" style="65" customWidth="1"/>
    <col min="2" max="2" width="6.125" style="99" customWidth="1"/>
    <col min="3" max="3" width="12.5" style="99" customWidth="1"/>
    <col min="4" max="4" width="19.875" style="65" customWidth="1"/>
    <col min="5" max="5" width="9.625" style="65" customWidth="1"/>
    <col min="6" max="6" width="6.75" style="65" customWidth="1"/>
    <col min="7" max="7" width="19.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5.75" customHeight="1" x14ac:dyDescent="0.2">
      <c r="A1" s="233" t="s">
        <v>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5.75" customHeight="1" x14ac:dyDescent="0.2">
      <c r="A2" s="233" t="s">
        <v>191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1" x14ac:dyDescent="0.2">
      <c r="A3" s="233" t="s">
        <v>38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1" x14ac:dyDescent="0.2">
      <c r="A4" s="233" t="s">
        <v>192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34" t="s">
        <v>190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1:12" s="67" customFormat="1" ht="18" customHeight="1" x14ac:dyDescent="0.2">
      <c r="A7" s="232" t="s">
        <v>39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17" t="s">
        <v>40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9"/>
    </row>
    <row r="10" spans="1:12" ht="18" customHeight="1" x14ac:dyDescent="0.2">
      <c r="A10" s="220" t="s">
        <v>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2"/>
    </row>
    <row r="11" spans="1:12" ht="19.5" customHeight="1" x14ac:dyDescent="0.2">
      <c r="A11" s="220" t="s">
        <v>193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2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58" t="s">
        <v>194</v>
      </c>
      <c r="B13" s="72"/>
      <c r="C13" s="100"/>
      <c r="D13" s="101"/>
      <c r="E13" s="73"/>
      <c r="F13" s="153"/>
      <c r="G13" s="159" t="s">
        <v>196</v>
      </c>
      <c r="H13" s="73"/>
      <c r="I13" s="73"/>
      <c r="J13" s="73"/>
      <c r="K13" s="74"/>
      <c r="L13" s="75" t="s">
        <v>170</v>
      </c>
    </row>
    <row r="14" spans="1:12" ht="15.75" x14ac:dyDescent="0.2">
      <c r="A14" s="76" t="s">
        <v>195</v>
      </c>
      <c r="B14" s="77"/>
      <c r="C14" s="102"/>
      <c r="D14" s="103"/>
      <c r="E14" s="78"/>
      <c r="F14" s="154"/>
      <c r="G14" s="160" t="s">
        <v>197</v>
      </c>
      <c r="H14" s="78"/>
      <c r="I14" s="78"/>
      <c r="J14" s="78"/>
      <c r="K14" s="79"/>
      <c r="L14" s="161" t="s">
        <v>198</v>
      </c>
    </row>
    <row r="15" spans="1:12" ht="15" x14ac:dyDescent="0.2">
      <c r="A15" s="223" t="s">
        <v>8</v>
      </c>
      <c r="B15" s="224"/>
      <c r="C15" s="224"/>
      <c r="D15" s="224"/>
      <c r="E15" s="224"/>
      <c r="F15" s="224"/>
      <c r="G15" s="225"/>
      <c r="H15" s="238" t="s">
        <v>9</v>
      </c>
      <c r="I15" s="224"/>
      <c r="J15" s="224"/>
      <c r="K15" s="224"/>
      <c r="L15" s="239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162"/>
      <c r="H16" s="84" t="s">
        <v>11</v>
      </c>
      <c r="I16" s="85"/>
      <c r="J16" s="85"/>
      <c r="K16" s="85"/>
      <c r="L16" s="86"/>
    </row>
    <row r="17" spans="1:20" ht="15" x14ac:dyDescent="0.2">
      <c r="A17" s="80" t="s">
        <v>12</v>
      </c>
      <c r="B17" s="81"/>
      <c r="C17" s="81"/>
      <c r="D17" s="87"/>
      <c r="E17" s="83"/>
      <c r="F17" s="82"/>
      <c r="G17" s="163" t="s">
        <v>201</v>
      </c>
      <c r="H17" s="84" t="s">
        <v>188</v>
      </c>
      <c r="I17" s="85"/>
      <c r="J17" s="85"/>
      <c r="K17" s="85"/>
      <c r="L17" s="86"/>
    </row>
    <row r="18" spans="1:20" ht="15" x14ac:dyDescent="0.2">
      <c r="A18" s="80" t="s">
        <v>14</v>
      </c>
      <c r="B18" s="81"/>
      <c r="C18" s="81"/>
      <c r="D18" s="87"/>
      <c r="E18" s="83"/>
      <c r="F18" s="82"/>
      <c r="G18" s="164" t="s">
        <v>199</v>
      </c>
      <c r="H18" s="84" t="s">
        <v>189</v>
      </c>
      <c r="I18" s="85"/>
      <c r="J18" s="85"/>
      <c r="K18" s="85"/>
      <c r="L18" s="86"/>
    </row>
    <row r="19" spans="1:20" ht="15.75" thickBot="1" x14ac:dyDescent="0.25">
      <c r="A19" s="80" t="s">
        <v>16</v>
      </c>
      <c r="B19" s="88"/>
      <c r="C19" s="88"/>
      <c r="D19" s="89"/>
      <c r="E19" s="89"/>
      <c r="F19" s="89"/>
      <c r="G19" s="165" t="s">
        <v>200</v>
      </c>
      <c r="H19" s="84" t="s">
        <v>187</v>
      </c>
      <c r="I19" s="85"/>
      <c r="J19" s="85"/>
      <c r="K19" s="166">
        <v>25</v>
      </c>
      <c r="L19" s="167" t="s">
        <v>202</v>
      </c>
    </row>
    <row r="20" spans="1:20" ht="6.75" customHeight="1" thickTop="1" thickBot="1" x14ac:dyDescent="0.25">
      <c r="A20" s="90"/>
      <c r="B20" s="91"/>
      <c r="C20" s="91"/>
      <c r="D20" s="92"/>
      <c r="E20" s="92"/>
      <c r="F20" s="92"/>
      <c r="G20" s="92"/>
      <c r="H20" s="92"/>
      <c r="I20" s="92"/>
      <c r="J20" s="92"/>
      <c r="K20" s="92"/>
      <c r="L20" s="93"/>
    </row>
    <row r="21" spans="1:20" s="94" customFormat="1" ht="21" customHeight="1" thickTop="1" x14ac:dyDescent="0.2">
      <c r="A21" s="226" t="s">
        <v>41</v>
      </c>
      <c r="B21" s="228" t="s">
        <v>19</v>
      </c>
      <c r="C21" s="228" t="s">
        <v>42</v>
      </c>
      <c r="D21" s="228" t="s">
        <v>20</v>
      </c>
      <c r="E21" s="228" t="s">
        <v>21</v>
      </c>
      <c r="F21" s="228" t="s">
        <v>43</v>
      </c>
      <c r="G21" s="228" t="s">
        <v>22</v>
      </c>
      <c r="H21" s="228" t="s">
        <v>44</v>
      </c>
      <c r="I21" s="228" t="s">
        <v>45</v>
      </c>
      <c r="J21" s="228" t="s">
        <v>46</v>
      </c>
      <c r="K21" s="215" t="s">
        <v>47</v>
      </c>
      <c r="L21" s="230" t="s">
        <v>23</v>
      </c>
      <c r="M21" s="214" t="s">
        <v>55</v>
      </c>
      <c r="N21" s="214" t="s">
        <v>56</v>
      </c>
    </row>
    <row r="22" spans="1:20" s="94" customFormat="1" ht="13.5" customHeight="1" x14ac:dyDescent="0.2">
      <c r="A22" s="227"/>
      <c r="B22" s="229"/>
      <c r="C22" s="229"/>
      <c r="D22" s="229"/>
      <c r="E22" s="229"/>
      <c r="F22" s="229"/>
      <c r="G22" s="229"/>
      <c r="H22" s="229"/>
      <c r="I22" s="229"/>
      <c r="J22" s="229"/>
      <c r="K22" s="216"/>
      <c r="L22" s="231"/>
      <c r="M22" s="214"/>
      <c r="N22" s="214"/>
    </row>
    <row r="23" spans="1:20" s="95" customFormat="1" ht="21.75" customHeight="1" x14ac:dyDescent="0.2">
      <c r="A23" s="176">
        <v>1</v>
      </c>
      <c r="B23" s="168">
        <v>5</v>
      </c>
      <c r="C23" s="168">
        <v>10006473318</v>
      </c>
      <c r="D23" s="108" t="s">
        <v>203</v>
      </c>
      <c r="E23" s="109" t="s">
        <v>204</v>
      </c>
      <c r="F23" s="96" t="s">
        <v>185</v>
      </c>
      <c r="G23" s="142" t="s">
        <v>100</v>
      </c>
      <c r="H23" s="169">
        <v>2.113171296296296E-2</v>
      </c>
      <c r="I23" s="169"/>
      <c r="J23" s="152">
        <f t="shared" ref="J23:J54" si="0">IFERROR($K$19*3600/(HOUR(H23)*3600+MINUTE(H23)*60+SECOND(H23)),"")</f>
        <v>49.28806133625411</v>
      </c>
      <c r="K23" s="98" t="s">
        <v>186</v>
      </c>
      <c r="L23" s="177"/>
      <c r="M23" s="107">
        <v>0.52470358796296301</v>
      </c>
      <c r="N23" s="104">
        <v>0.51249999999999596</v>
      </c>
      <c r="O23" s="65"/>
      <c r="P23" s="65"/>
      <c r="Q23" s="65"/>
      <c r="R23" s="65"/>
      <c r="S23" s="65"/>
      <c r="T23" s="65"/>
    </row>
    <row r="24" spans="1:20" s="95" customFormat="1" ht="21.75" customHeight="1" x14ac:dyDescent="0.2">
      <c r="A24" s="176">
        <v>2</v>
      </c>
      <c r="B24" s="168">
        <v>13</v>
      </c>
      <c r="C24" s="168">
        <v>10006795438</v>
      </c>
      <c r="D24" s="108" t="s">
        <v>205</v>
      </c>
      <c r="E24" s="109" t="s">
        <v>206</v>
      </c>
      <c r="F24" s="96" t="s">
        <v>186</v>
      </c>
      <c r="G24" s="142" t="s">
        <v>63</v>
      </c>
      <c r="H24" s="169">
        <v>2.1352662037037035E-2</v>
      </c>
      <c r="I24" s="151">
        <f>H24-$H$23</f>
        <v>2.209490740740748E-4</v>
      </c>
      <c r="J24" s="152">
        <f t="shared" si="0"/>
        <v>48.780487804878049</v>
      </c>
      <c r="K24" s="98" t="s">
        <v>186</v>
      </c>
      <c r="L24" s="177"/>
      <c r="M24" s="107">
        <v>0.5149914351851852</v>
      </c>
      <c r="N24" s="104">
        <v>0.50277777777777399</v>
      </c>
      <c r="O24" s="65"/>
      <c r="P24" s="65"/>
      <c r="Q24" s="65"/>
      <c r="R24" s="65"/>
      <c r="S24" s="65"/>
      <c r="T24" s="65"/>
    </row>
    <row r="25" spans="1:20" s="95" customFormat="1" ht="21.75" customHeight="1" x14ac:dyDescent="0.2">
      <c r="A25" s="176">
        <v>3</v>
      </c>
      <c r="B25" s="168">
        <v>26</v>
      </c>
      <c r="C25" s="168">
        <v>10034920687</v>
      </c>
      <c r="D25" s="108" t="s">
        <v>207</v>
      </c>
      <c r="E25" s="109" t="s">
        <v>208</v>
      </c>
      <c r="F25" s="111" t="s">
        <v>186</v>
      </c>
      <c r="G25" s="142" t="s">
        <v>134</v>
      </c>
      <c r="H25" s="169">
        <v>2.1611342592592592E-2</v>
      </c>
      <c r="I25" s="151">
        <f t="shared" ref="I24:I75" si="1">H25-$H$23</f>
        <v>4.7962962962963193E-4</v>
      </c>
      <c r="J25" s="152">
        <f t="shared" si="0"/>
        <v>48.205677557579001</v>
      </c>
      <c r="K25" s="98" t="s">
        <v>186</v>
      </c>
      <c r="L25" s="178"/>
      <c r="M25" s="106">
        <v>0.47557743055555557</v>
      </c>
      <c r="N25" s="104">
        <v>0.46319444444444402</v>
      </c>
    </row>
    <row r="26" spans="1:20" s="95" customFormat="1" ht="21.75" customHeight="1" x14ac:dyDescent="0.2">
      <c r="A26" s="176">
        <v>4</v>
      </c>
      <c r="B26" s="168">
        <v>10</v>
      </c>
      <c r="C26" s="168">
        <v>10015856652</v>
      </c>
      <c r="D26" s="108" t="s">
        <v>209</v>
      </c>
      <c r="E26" s="109" t="s">
        <v>210</v>
      </c>
      <c r="F26" s="111" t="s">
        <v>186</v>
      </c>
      <c r="G26" s="142" t="s">
        <v>100</v>
      </c>
      <c r="H26" s="169">
        <v>2.164189814814815E-2</v>
      </c>
      <c r="I26" s="151">
        <f t="shared" si="1"/>
        <v>5.101851851851899E-4</v>
      </c>
      <c r="J26" s="152">
        <f t="shared" si="0"/>
        <v>48.128342245989302</v>
      </c>
      <c r="K26" s="98" t="s">
        <v>186</v>
      </c>
      <c r="L26" s="177"/>
      <c r="M26" s="107">
        <v>0.50898958333333333</v>
      </c>
      <c r="N26" s="104">
        <v>0.49652777777777501</v>
      </c>
      <c r="O26" s="65"/>
      <c r="P26" s="65"/>
      <c r="Q26" s="65"/>
      <c r="R26" s="65"/>
      <c r="S26" s="65"/>
      <c r="T26" s="65"/>
    </row>
    <row r="27" spans="1:20" s="95" customFormat="1" ht="21.75" customHeight="1" x14ac:dyDescent="0.2">
      <c r="A27" s="176">
        <v>5</v>
      </c>
      <c r="B27" s="168">
        <v>15</v>
      </c>
      <c r="C27" s="168">
        <v>10010165277</v>
      </c>
      <c r="D27" s="108" t="s">
        <v>211</v>
      </c>
      <c r="E27" s="109" t="s">
        <v>212</v>
      </c>
      <c r="F27" s="96" t="s">
        <v>60</v>
      </c>
      <c r="G27" s="142" t="s">
        <v>63</v>
      </c>
      <c r="H27" s="169">
        <v>2.1902314814814815E-2</v>
      </c>
      <c r="I27" s="151">
        <f t="shared" si="1"/>
        <v>7.7060185185185565E-4</v>
      </c>
      <c r="J27" s="152">
        <f t="shared" si="0"/>
        <v>47.568710359408037</v>
      </c>
      <c r="K27" s="98" t="s">
        <v>186</v>
      </c>
      <c r="L27" s="177"/>
      <c r="M27" s="107">
        <v>0.52706354166666669</v>
      </c>
      <c r="N27" s="104">
        <v>0.51458333333332895</v>
      </c>
      <c r="O27" s="65"/>
      <c r="P27" s="65"/>
      <c r="Q27" s="65"/>
      <c r="R27" s="65"/>
      <c r="S27" s="65"/>
      <c r="T27" s="65"/>
    </row>
    <row r="28" spans="1:20" s="95" customFormat="1" ht="21.75" customHeight="1" x14ac:dyDescent="0.2">
      <c r="A28" s="176">
        <v>6</v>
      </c>
      <c r="B28" s="168">
        <v>66</v>
      </c>
      <c r="C28" s="168">
        <v>10034909371</v>
      </c>
      <c r="D28" s="108" t="s">
        <v>213</v>
      </c>
      <c r="E28" s="109" t="s">
        <v>214</v>
      </c>
      <c r="F28" s="96" t="s">
        <v>186</v>
      </c>
      <c r="G28" s="142" t="s">
        <v>215</v>
      </c>
      <c r="H28" s="169">
        <v>2.1986226851851851E-2</v>
      </c>
      <c r="I28" s="151">
        <f t="shared" si="1"/>
        <v>8.5451388888889077E-4</v>
      </c>
      <c r="J28" s="152">
        <f t="shared" si="0"/>
        <v>47.368421052631582</v>
      </c>
      <c r="K28" s="98" t="s">
        <v>60</v>
      </c>
      <c r="L28" s="177"/>
      <c r="M28" s="107">
        <v>0.5216108796296296</v>
      </c>
      <c r="N28" s="104">
        <v>0.50902777777777397</v>
      </c>
      <c r="O28" s="65"/>
      <c r="P28" s="65"/>
      <c r="Q28" s="65"/>
      <c r="R28" s="65"/>
      <c r="S28" s="65"/>
      <c r="T28" s="65"/>
    </row>
    <row r="29" spans="1:20" s="95" customFormat="1" ht="21.75" customHeight="1" x14ac:dyDescent="0.2">
      <c r="A29" s="176">
        <v>7</v>
      </c>
      <c r="B29" s="168">
        <v>2</v>
      </c>
      <c r="C29" s="168">
        <v>10014388417</v>
      </c>
      <c r="D29" s="108" t="s">
        <v>216</v>
      </c>
      <c r="E29" s="109" t="s">
        <v>217</v>
      </c>
      <c r="F29" s="111" t="s">
        <v>186</v>
      </c>
      <c r="G29" s="142" t="s">
        <v>100</v>
      </c>
      <c r="H29" s="169">
        <v>2.1998263888888887E-2</v>
      </c>
      <c r="I29" s="151">
        <f t="shared" si="1"/>
        <v>8.6655092592592686E-4</v>
      </c>
      <c r="J29" s="152">
        <f t="shared" si="0"/>
        <v>47.343503419253025</v>
      </c>
      <c r="K29" s="98" t="s">
        <v>60</v>
      </c>
      <c r="L29" s="177"/>
      <c r="M29" s="107">
        <v>0.49808935185185188</v>
      </c>
      <c r="N29" s="104">
        <v>0.485416666666664</v>
      </c>
      <c r="O29" s="65"/>
      <c r="P29" s="65"/>
      <c r="Q29" s="65"/>
      <c r="R29" s="65"/>
      <c r="S29" s="65"/>
      <c r="T29" s="65"/>
    </row>
    <row r="30" spans="1:20" s="95" customFormat="1" ht="21.75" customHeight="1" x14ac:dyDescent="0.2">
      <c r="A30" s="176">
        <v>8</v>
      </c>
      <c r="B30" s="168">
        <v>54</v>
      </c>
      <c r="C30" s="168">
        <v>10034907755</v>
      </c>
      <c r="D30" s="108" t="s">
        <v>218</v>
      </c>
      <c r="E30" s="109" t="s">
        <v>219</v>
      </c>
      <c r="F30" s="111" t="s">
        <v>186</v>
      </c>
      <c r="G30" s="142" t="s">
        <v>154</v>
      </c>
      <c r="H30" s="169">
        <v>2.2035416666666668E-2</v>
      </c>
      <c r="I30" s="151">
        <f t="shared" si="1"/>
        <v>9.0370370370370864E-4</v>
      </c>
      <c r="J30" s="152">
        <f t="shared" si="0"/>
        <v>47.268907563025209</v>
      </c>
      <c r="K30" s="98" t="s">
        <v>60</v>
      </c>
      <c r="L30" s="177"/>
      <c r="M30" s="107">
        <v>0.48635578703703702</v>
      </c>
      <c r="N30" s="104">
        <v>0.47361111111110998</v>
      </c>
      <c r="O30" s="65"/>
      <c r="P30" s="65"/>
      <c r="Q30" s="65"/>
      <c r="R30" s="65"/>
      <c r="S30" s="65"/>
      <c r="T30" s="65"/>
    </row>
    <row r="31" spans="1:20" s="95" customFormat="1" ht="21.75" customHeight="1" x14ac:dyDescent="0.2">
      <c r="A31" s="176">
        <v>9</v>
      </c>
      <c r="B31" s="168">
        <v>63</v>
      </c>
      <c r="C31" s="168">
        <v>10036065489</v>
      </c>
      <c r="D31" s="108" t="s">
        <v>220</v>
      </c>
      <c r="E31" s="109" t="s">
        <v>221</v>
      </c>
      <c r="F31" s="111" t="s">
        <v>60</v>
      </c>
      <c r="G31" s="142" t="s">
        <v>215</v>
      </c>
      <c r="H31" s="169">
        <v>2.205289351851852E-2</v>
      </c>
      <c r="I31" s="151">
        <f t="shared" si="1"/>
        <v>9.211805555555605E-4</v>
      </c>
      <c r="J31" s="152">
        <f t="shared" si="0"/>
        <v>47.244094488188978</v>
      </c>
      <c r="K31" s="98" t="s">
        <v>60</v>
      </c>
      <c r="L31" s="177"/>
      <c r="M31" s="107">
        <v>0.5342844907407408</v>
      </c>
      <c r="N31" s="104">
        <v>0.52152777777777304</v>
      </c>
      <c r="O31" s="65"/>
      <c r="P31" s="65"/>
      <c r="Q31" s="65"/>
      <c r="R31" s="65"/>
      <c r="S31" s="65"/>
      <c r="T31" s="65"/>
    </row>
    <row r="32" spans="1:20" s="95" customFormat="1" ht="21.75" customHeight="1" x14ac:dyDescent="0.2">
      <c r="A32" s="176">
        <v>10</v>
      </c>
      <c r="B32" s="168">
        <v>56</v>
      </c>
      <c r="C32" s="168">
        <v>10095787480</v>
      </c>
      <c r="D32" s="108" t="s">
        <v>222</v>
      </c>
      <c r="E32" s="109" t="s">
        <v>223</v>
      </c>
      <c r="F32" s="111" t="s">
        <v>60</v>
      </c>
      <c r="G32" s="142" t="s">
        <v>154</v>
      </c>
      <c r="H32" s="169">
        <v>2.2126851851851852E-2</v>
      </c>
      <c r="I32" s="151">
        <f t="shared" si="1"/>
        <v>9.9513888888889263E-4</v>
      </c>
      <c r="J32" s="152">
        <f t="shared" si="0"/>
        <v>47.071129707112974</v>
      </c>
      <c r="K32" s="97" t="s">
        <v>60</v>
      </c>
      <c r="L32" s="178"/>
      <c r="M32" s="106">
        <v>0.47817696759259259</v>
      </c>
      <c r="N32" s="104">
        <v>0.46527777777777701</v>
      </c>
    </row>
    <row r="33" spans="1:20" s="95" customFormat="1" ht="21.75" customHeight="1" x14ac:dyDescent="0.2">
      <c r="A33" s="176">
        <v>11</v>
      </c>
      <c r="B33" s="168">
        <v>69</v>
      </c>
      <c r="C33" s="168">
        <v>10009321882</v>
      </c>
      <c r="D33" s="108" t="s">
        <v>224</v>
      </c>
      <c r="E33" s="109" t="s">
        <v>225</v>
      </c>
      <c r="F33" s="111" t="s">
        <v>186</v>
      </c>
      <c r="G33" s="142" t="s">
        <v>134</v>
      </c>
      <c r="H33" s="169">
        <v>2.2161689814814815E-2</v>
      </c>
      <c r="I33" s="151">
        <f t="shared" si="1"/>
        <v>1.0299768518518548E-3</v>
      </c>
      <c r="J33" s="152">
        <f t="shared" si="0"/>
        <v>46.997389033942561</v>
      </c>
      <c r="K33" s="98" t="s">
        <v>60</v>
      </c>
      <c r="L33" s="177"/>
      <c r="M33" s="107">
        <v>0.50597812500000006</v>
      </c>
      <c r="N33" s="104">
        <v>0.49305555555555303</v>
      </c>
      <c r="O33" s="65"/>
      <c r="P33" s="65"/>
      <c r="Q33" s="65"/>
      <c r="R33" s="65"/>
      <c r="S33" s="65"/>
      <c r="T33" s="65"/>
    </row>
    <row r="34" spans="1:20" s="95" customFormat="1" ht="21.75" customHeight="1" x14ac:dyDescent="0.2">
      <c r="A34" s="176">
        <v>12</v>
      </c>
      <c r="B34" s="168">
        <v>14</v>
      </c>
      <c r="C34" s="168">
        <v>10008855878</v>
      </c>
      <c r="D34" s="108" t="s">
        <v>226</v>
      </c>
      <c r="E34" s="109" t="s">
        <v>227</v>
      </c>
      <c r="F34" s="111" t="s">
        <v>186</v>
      </c>
      <c r="G34" s="142" t="s">
        <v>63</v>
      </c>
      <c r="H34" s="169">
        <v>2.2226620370370365E-2</v>
      </c>
      <c r="I34" s="151">
        <f t="shared" si="1"/>
        <v>1.0949074074074056E-3</v>
      </c>
      <c r="J34" s="152">
        <f t="shared" si="0"/>
        <v>46.875</v>
      </c>
      <c r="K34" s="98" t="s">
        <v>60</v>
      </c>
      <c r="L34" s="177"/>
      <c r="M34" s="107">
        <v>0.52681192129629628</v>
      </c>
      <c r="N34" s="104">
        <v>0.51388888888888395</v>
      </c>
      <c r="O34" s="65"/>
      <c r="P34" s="65"/>
      <c r="Q34" s="65"/>
      <c r="R34" s="65"/>
      <c r="S34" s="65"/>
      <c r="T34" s="65"/>
    </row>
    <row r="35" spans="1:20" ht="21.75" customHeight="1" x14ac:dyDescent="0.2">
      <c r="A35" s="176">
        <v>13</v>
      </c>
      <c r="B35" s="168">
        <v>36</v>
      </c>
      <c r="C35" s="168">
        <v>10058295869</v>
      </c>
      <c r="D35" s="108" t="s">
        <v>228</v>
      </c>
      <c r="E35" s="109" t="s">
        <v>229</v>
      </c>
      <c r="F35" s="96" t="s">
        <v>60</v>
      </c>
      <c r="G35" s="142" t="s">
        <v>134</v>
      </c>
      <c r="H35" s="169">
        <v>2.2253587962962965E-2</v>
      </c>
      <c r="I35" s="151">
        <f t="shared" si="1"/>
        <v>1.1218750000000048E-3</v>
      </c>
      <c r="J35" s="152">
        <f t="shared" si="0"/>
        <v>46.801872074882994</v>
      </c>
      <c r="K35" s="98" t="s">
        <v>60</v>
      </c>
      <c r="L35" s="177"/>
      <c r="M35" s="107">
        <v>0.49626215277777774</v>
      </c>
      <c r="N35" s="104">
        <v>0.48333333333333101</v>
      </c>
    </row>
    <row r="36" spans="1:20" s="95" customFormat="1" ht="21.75" customHeight="1" x14ac:dyDescent="0.2">
      <c r="A36" s="176">
        <v>14</v>
      </c>
      <c r="B36" s="168">
        <v>32</v>
      </c>
      <c r="C36" s="168">
        <v>10005747535</v>
      </c>
      <c r="D36" s="108" t="s">
        <v>230</v>
      </c>
      <c r="E36" s="109" t="s">
        <v>231</v>
      </c>
      <c r="F36" s="96" t="s">
        <v>186</v>
      </c>
      <c r="G36" s="142" t="s">
        <v>134</v>
      </c>
      <c r="H36" s="169">
        <v>2.2373842592592591E-2</v>
      </c>
      <c r="I36" s="151">
        <f t="shared" si="1"/>
        <v>1.2421296296296312E-3</v>
      </c>
      <c r="J36" s="152">
        <f t="shared" si="0"/>
        <v>46.559751681324364</v>
      </c>
      <c r="K36" s="98" t="s">
        <v>60</v>
      </c>
      <c r="L36" s="177"/>
      <c r="M36" s="107">
        <v>0.5005046296296296</v>
      </c>
      <c r="N36" s="104">
        <v>0.48749999999999799</v>
      </c>
      <c r="O36" s="65"/>
      <c r="P36" s="65"/>
      <c r="Q36" s="65"/>
      <c r="R36" s="65"/>
      <c r="S36" s="65"/>
      <c r="T36" s="65"/>
    </row>
    <row r="37" spans="1:20" s="95" customFormat="1" ht="21.75" customHeight="1" x14ac:dyDescent="0.2">
      <c r="A37" s="176">
        <v>15</v>
      </c>
      <c r="B37" s="168">
        <v>35</v>
      </c>
      <c r="C37" s="168">
        <v>10036094791</v>
      </c>
      <c r="D37" s="108" t="s">
        <v>232</v>
      </c>
      <c r="E37" s="109" t="s">
        <v>233</v>
      </c>
      <c r="F37" s="111" t="s">
        <v>186</v>
      </c>
      <c r="G37" s="142" t="s">
        <v>134</v>
      </c>
      <c r="H37" s="169">
        <v>2.23962962962963E-2</v>
      </c>
      <c r="I37" s="151">
        <f t="shared" si="1"/>
        <v>1.2645833333333398E-3</v>
      </c>
      <c r="J37" s="152">
        <f t="shared" si="0"/>
        <v>46.511627906976742</v>
      </c>
      <c r="K37" s="98" t="s">
        <v>60</v>
      </c>
      <c r="L37" s="177"/>
      <c r="M37" s="107">
        <v>0.49360636574074074</v>
      </c>
      <c r="N37" s="104">
        <v>0.48055555555555401</v>
      </c>
      <c r="O37" s="65"/>
      <c r="P37" s="65"/>
      <c r="Q37" s="65"/>
      <c r="R37" s="65"/>
      <c r="S37" s="65"/>
      <c r="T37" s="65"/>
    </row>
    <row r="38" spans="1:20" s="95" customFormat="1" ht="21.75" customHeight="1" x14ac:dyDescent="0.2">
      <c r="A38" s="176">
        <v>16</v>
      </c>
      <c r="B38" s="168">
        <v>38</v>
      </c>
      <c r="C38" s="168">
        <v>10036087115</v>
      </c>
      <c r="D38" s="108" t="s">
        <v>234</v>
      </c>
      <c r="E38" s="109" t="s">
        <v>235</v>
      </c>
      <c r="F38" s="96" t="s">
        <v>186</v>
      </c>
      <c r="G38" s="142" t="s">
        <v>236</v>
      </c>
      <c r="H38" s="169">
        <v>2.2399652777777775E-2</v>
      </c>
      <c r="I38" s="151">
        <f t="shared" si="1"/>
        <v>1.2679398148148155E-3</v>
      </c>
      <c r="J38" s="152">
        <f t="shared" si="0"/>
        <v>46.511627906976742</v>
      </c>
      <c r="K38" s="98"/>
      <c r="L38" s="177"/>
      <c r="M38" s="107">
        <v>0.51375972222222221</v>
      </c>
      <c r="N38" s="104">
        <v>0.500694444444441</v>
      </c>
      <c r="O38" s="65"/>
      <c r="P38" s="65"/>
      <c r="Q38" s="65"/>
      <c r="R38" s="65"/>
      <c r="S38" s="65"/>
      <c r="T38" s="65"/>
    </row>
    <row r="39" spans="1:20" ht="21.75" customHeight="1" x14ac:dyDescent="0.2">
      <c r="A39" s="176">
        <v>17</v>
      </c>
      <c r="B39" s="168">
        <v>16</v>
      </c>
      <c r="C39" s="168">
        <v>10010168412</v>
      </c>
      <c r="D39" s="108" t="s">
        <v>237</v>
      </c>
      <c r="E39" s="109" t="s">
        <v>238</v>
      </c>
      <c r="F39" s="111" t="s">
        <v>186</v>
      </c>
      <c r="G39" s="142" t="s">
        <v>63</v>
      </c>
      <c r="H39" s="169">
        <v>2.2491782407407405E-2</v>
      </c>
      <c r="I39" s="151">
        <f t="shared" si="1"/>
        <v>1.360069444444445E-3</v>
      </c>
      <c r="J39" s="152">
        <f t="shared" si="0"/>
        <v>46.320123520329389</v>
      </c>
      <c r="K39" s="98"/>
      <c r="L39" s="177"/>
      <c r="M39" s="107">
        <v>0.49437152777777776</v>
      </c>
      <c r="N39" s="104">
        <v>0.48124999999999801</v>
      </c>
    </row>
    <row r="40" spans="1:20" ht="21.75" customHeight="1" x14ac:dyDescent="0.2">
      <c r="A40" s="176">
        <v>18</v>
      </c>
      <c r="B40" s="168">
        <v>45</v>
      </c>
      <c r="C40" s="168">
        <v>10009395543</v>
      </c>
      <c r="D40" s="108" t="s">
        <v>239</v>
      </c>
      <c r="E40" s="109" t="s">
        <v>240</v>
      </c>
      <c r="F40" s="111" t="s">
        <v>186</v>
      </c>
      <c r="G40" s="142" t="s">
        <v>241</v>
      </c>
      <c r="H40" s="169">
        <v>2.2573495370370372E-2</v>
      </c>
      <c r="I40" s="151">
        <f t="shared" si="1"/>
        <v>1.4417824074074125E-3</v>
      </c>
      <c r="J40" s="152">
        <f t="shared" si="0"/>
        <v>46.153846153846153</v>
      </c>
      <c r="K40" s="98"/>
      <c r="L40" s="177"/>
      <c r="M40" s="107">
        <v>0.53889756944444445</v>
      </c>
      <c r="N40" s="104">
        <v>0.52569444444443902</v>
      </c>
    </row>
    <row r="41" spans="1:20" ht="21.75" customHeight="1" x14ac:dyDescent="0.2">
      <c r="A41" s="176">
        <v>19</v>
      </c>
      <c r="B41" s="168">
        <v>3</v>
      </c>
      <c r="C41" s="168">
        <v>10036028814</v>
      </c>
      <c r="D41" s="108" t="s">
        <v>242</v>
      </c>
      <c r="E41" s="109" t="s">
        <v>243</v>
      </c>
      <c r="F41" s="111" t="s">
        <v>186</v>
      </c>
      <c r="G41" s="142" t="s">
        <v>100</v>
      </c>
      <c r="H41" s="169">
        <v>2.2602893518518519E-2</v>
      </c>
      <c r="I41" s="151">
        <f t="shared" si="1"/>
        <v>1.4711805555555589E-3</v>
      </c>
      <c r="J41" s="152">
        <f t="shared" si="0"/>
        <v>46.082949308755758</v>
      </c>
      <c r="K41" s="98"/>
      <c r="L41" s="177"/>
      <c r="M41" s="107">
        <v>0.50838101851851858</v>
      </c>
      <c r="N41" s="104">
        <v>0.49513888888888602</v>
      </c>
    </row>
    <row r="42" spans="1:20" ht="21.75" customHeight="1" x14ac:dyDescent="0.2">
      <c r="A42" s="176">
        <v>20</v>
      </c>
      <c r="B42" s="168">
        <v>59</v>
      </c>
      <c r="C42" s="168">
        <v>10014562916</v>
      </c>
      <c r="D42" s="108" t="s">
        <v>244</v>
      </c>
      <c r="E42" s="109" t="s">
        <v>245</v>
      </c>
      <c r="F42" s="111" t="s">
        <v>185</v>
      </c>
      <c r="G42" s="142" t="s">
        <v>246</v>
      </c>
      <c r="H42" s="169">
        <v>2.2857291666666665E-2</v>
      </c>
      <c r="I42" s="151">
        <f t="shared" si="1"/>
        <v>1.7255787037037049E-3</v>
      </c>
      <c r="J42" s="152">
        <f t="shared" si="0"/>
        <v>45.569620253164558</v>
      </c>
      <c r="K42" s="98"/>
      <c r="L42" s="177"/>
      <c r="M42" s="107">
        <v>0.52647708333333332</v>
      </c>
      <c r="N42" s="104">
        <v>0.51319444444443996</v>
      </c>
    </row>
    <row r="43" spans="1:20" ht="21.75" customHeight="1" x14ac:dyDescent="0.2">
      <c r="A43" s="176">
        <v>21</v>
      </c>
      <c r="B43" s="168">
        <v>20</v>
      </c>
      <c r="C43" s="168">
        <v>10055591488</v>
      </c>
      <c r="D43" s="108" t="s">
        <v>247</v>
      </c>
      <c r="E43" s="109" t="s">
        <v>248</v>
      </c>
      <c r="F43" s="111" t="s">
        <v>60</v>
      </c>
      <c r="G43" s="142" t="s">
        <v>130</v>
      </c>
      <c r="H43" s="169">
        <v>2.3008912037037036E-2</v>
      </c>
      <c r="I43" s="151">
        <f t="shared" si="1"/>
        <v>1.8771990740740763E-3</v>
      </c>
      <c r="J43" s="152">
        <f t="shared" si="0"/>
        <v>45.271629778672029</v>
      </c>
      <c r="K43" s="98"/>
      <c r="L43" s="177"/>
      <c r="M43" s="107">
        <v>0.48972048611111108</v>
      </c>
      <c r="N43" s="104">
        <v>0.47638888888888797</v>
      </c>
    </row>
    <row r="44" spans="1:20" ht="21.75" customHeight="1" x14ac:dyDescent="0.2">
      <c r="A44" s="176">
        <v>22</v>
      </c>
      <c r="B44" s="168">
        <v>58</v>
      </c>
      <c r="C44" s="168">
        <v>10014927270</v>
      </c>
      <c r="D44" s="108" t="s">
        <v>249</v>
      </c>
      <c r="E44" s="109" t="s">
        <v>250</v>
      </c>
      <c r="F44" s="111" t="s">
        <v>186</v>
      </c>
      <c r="G44" s="142" t="s">
        <v>246</v>
      </c>
      <c r="H44" s="169">
        <v>2.3074652777777777E-2</v>
      </c>
      <c r="I44" s="151">
        <f t="shared" si="1"/>
        <v>1.9429398148148175E-3</v>
      </c>
      <c r="J44" s="152">
        <f t="shared" si="0"/>
        <v>45.135406218655966</v>
      </c>
      <c r="K44" s="98"/>
      <c r="L44" s="177"/>
      <c r="M44" s="107">
        <v>0.53000949074074077</v>
      </c>
      <c r="N44" s="104">
        <v>0.51666666666666194</v>
      </c>
    </row>
    <row r="45" spans="1:20" ht="21.75" customHeight="1" x14ac:dyDescent="0.2">
      <c r="A45" s="176">
        <v>23</v>
      </c>
      <c r="B45" s="168">
        <v>31</v>
      </c>
      <c r="C45" s="168">
        <v>10034983638</v>
      </c>
      <c r="D45" s="108" t="s">
        <v>251</v>
      </c>
      <c r="E45" s="109" t="s">
        <v>252</v>
      </c>
      <c r="F45" s="111" t="s">
        <v>186</v>
      </c>
      <c r="G45" s="142" t="s">
        <v>134</v>
      </c>
      <c r="H45" s="169">
        <v>2.3160416666666666E-2</v>
      </c>
      <c r="I45" s="151">
        <f t="shared" si="1"/>
        <v>2.0287037037037062E-3</v>
      </c>
      <c r="J45" s="152">
        <f t="shared" si="0"/>
        <v>44.977511244377808</v>
      </c>
      <c r="K45" s="98"/>
      <c r="L45" s="177"/>
      <c r="M45" s="107">
        <v>0.51266018518518519</v>
      </c>
      <c r="N45" s="104">
        <v>0.49930555555555201</v>
      </c>
    </row>
    <row r="46" spans="1:20" ht="21.75" customHeight="1" x14ac:dyDescent="0.2">
      <c r="A46" s="176">
        <v>24</v>
      </c>
      <c r="B46" s="168">
        <v>19</v>
      </c>
      <c r="C46" s="168">
        <v>10052694121</v>
      </c>
      <c r="D46" s="108" t="s">
        <v>253</v>
      </c>
      <c r="E46" s="109" t="s">
        <v>254</v>
      </c>
      <c r="F46" s="111" t="s">
        <v>186</v>
      </c>
      <c r="G46" s="142" t="s">
        <v>255</v>
      </c>
      <c r="H46" s="169">
        <v>2.3183449074074075E-2</v>
      </c>
      <c r="I46" s="151">
        <f t="shared" si="1"/>
        <v>2.0517361111111153E-3</v>
      </c>
      <c r="J46" s="152">
        <f t="shared" si="0"/>
        <v>44.932601098352471</v>
      </c>
      <c r="K46" s="98"/>
      <c r="L46" s="177"/>
      <c r="M46" s="107">
        <v>0.50367962962962964</v>
      </c>
      <c r="N46" s="104">
        <v>0.49027777777777498</v>
      </c>
    </row>
    <row r="47" spans="1:20" ht="21.75" customHeight="1" x14ac:dyDescent="0.2">
      <c r="A47" s="176">
        <v>25</v>
      </c>
      <c r="B47" s="168">
        <v>6</v>
      </c>
      <c r="C47" s="168">
        <v>10036012949</v>
      </c>
      <c r="D47" s="108" t="s">
        <v>256</v>
      </c>
      <c r="E47" s="109" t="s">
        <v>257</v>
      </c>
      <c r="F47" s="111" t="s">
        <v>186</v>
      </c>
      <c r="G47" s="142" t="s">
        <v>100</v>
      </c>
      <c r="H47" s="169">
        <v>2.3265972222222223E-2</v>
      </c>
      <c r="I47" s="151">
        <f t="shared" si="1"/>
        <v>2.1342592592592628E-3</v>
      </c>
      <c r="J47" s="152">
        <f t="shared" si="0"/>
        <v>44.776119402985074</v>
      </c>
      <c r="K47" s="98"/>
      <c r="L47" s="177"/>
      <c r="M47" s="107">
        <v>0.53840300925925921</v>
      </c>
      <c r="N47" s="104">
        <v>0.52499999999999403</v>
      </c>
    </row>
    <row r="48" spans="1:20" ht="21.75" customHeight="1" x14ac:dyDescent="0.2">
      <c r="A48" s="176">
        <v>26</v>
      </c>
      <c r="B48" s="168">
        <v>34</v>
      </c>
      <c r="C48" s="168">
        <v>10036028410</v>
      </c>
      <c r="D48" s="108" t="s">
        <v>258</v>
      </c>
      <c r="E48" s="109" t="s">
        <v>259</v>
      </c>
      <c r="F48" s="111" t="s">
        <v>186</v>
      </c>
      <c r="G48" s="142" t="s">
        <v>134</v>
      </c>
      <c r="H48" s="169">
        <v>2.3295833333333335E-2</v>
      </c>
      <c r="I48" s="151">
        <f t="shared" si="1"/>
        <v>2.1641203703703753E-3</v>
      </c>
      <c r="J48" s="152">
        <f t="shared" si="0"/>
        <v>44.709388971684056</v>
      </c>
      <c r="K48" s="98"/>
      <c r="L48" s="177"/>
      <c r="M48" s="107">
        <v>0.48357291666666669</v>
      </c>
      <c r="N48" s="104">
        <v>0.470138888888888</v>
      </c>
    </row>
    <row r="49" spans="1:20" ht="21.75" customHeight="1" x14ac:dyDescent="0.2">
      <c r="A49" s="176">
        <v>27</v>
      </c>
      <c r="B49" s="168">
        <v>47</v>
      </c>
      <c r="C49" s="168">
        <v>10036092367</v>
      </c>
      <c r="D49" s="108" t="s">
        <v>260</v>
      </c>
      <c r="E49" s="109" t="s">
        <v>261</v>
      </c>
      <c r="F49" s="111" t="s">
        <v>60</v>
      </c>
      <c r="G49" s="142" t="s">
        <v>241</v>
      </c>
      <c r="H49" s="169">
        <v>2.3304282407407406E-2</v>
      </c>
      <c r="I49" s="151">
        <f t="shared" si="1"/>
        <v>2.1725694444444457E-3</v>
      </c>
      <c r="J49" s="152">
        <f t="shared" si="0"/>
        <v>44.709388971684056</v>
      </c>
      <c r="K49" s="110"/>
      <c r="L49" s="179"/>
      <c r="M49" s="106">
        <v>0.48289108796296293</v>
      </c>
      <c r="N49" s="104">
        <v>0.469444444444444</v>
      </c>
      <c r="O49" s="95"/>
      <c r="P49" s="95"/>
      <c r="Q49" s="95"/>
      <c r="R49" s="95"/>
      <c r="S49" s="95"/>
      <c r="T49" s="95"/>
    </row>
    <row r="50" spans="1:20" ht="21.75" customHeight="1" x14ac:dyDescent="0.2">
      <c r="A50" s="176">
        <v>28</v>
      </c>
      <c r="B50" s="168">
        <v>55</v>
      </c>
      <c r="C50" s="168">
        <v>10013902107</v>
      </c>
      <c r="D50" s="108" t="s">
        <v>262</v>
      </c>
      <c r="E50" s="109" t="s">
        <v>263</v>
      </c>
      <c r="F50" s="111" t="s">
        <v>60</v>
      </c>
      <c r="G50" s="142" t="s">
        <v>154</v>
      </c>
      <c r="H50" s="169">
        <v>2.3305208333333331E-2</v>
      </c>
      <c r="I50" s="151">
        <f t="shared" si="1"/>
        <v>2.1734953703703708E-3</v>
      </c>
      <c r="J50" s="152">
        <f t="shared" si="0"/>
        <v>44.68718967229394</v>
      </c>
      <c r="K50" s="98"/>
      <c r="L50" s="177"/>
      <c r="M50" s="107">
        <v>0.53984768518518522</v>
      </c>
      <c r="N50" s="104">
        <v>0.52638888888888302</v>
      </c>
    </row>
    <row r="51" spans="1:20" ht="21.75" customHeight="1" x14ac:dyDescent="0.2">
      <c r="A51" s="176">
        <v>29</v>
      </c>
      <c r="B51" s="168">
        <v>57</v>
      </c>
      <c r="C51" s="168">
        <v>10036041443</v>
      </c>
      <c r="D51" s="108" t="s">
        <v>264</v>
      </c>
      <c r="E51" s="109" t="s">
        <v>265</v>
      </c>
      <c r="F51" s="111" t="s">
        <v>186</v>
      </c>
      <c r="G51" s="142" t="s">
        <v>246</v>
      </c>
      <c r="H51" s="169">
        <v>2.3623032407407405E-2</v>
      </c>
      <c r="I51" s="151">
        <f t="shared" si="1"/>
        <v>2.4913194444444453E-3</v>
      </c>
      <c r="J51" s="152">
        <f t="shared" si="0"/>
        <v>44.096031357177857</v>
      </c>
      <c r="K51" s="98"/>
      <c r="L51" s="177"/>
      <c r="M51" s="107">
        <v>0.53778171296296295</v>
      </c>
      <c r="N51" s="104">
        <v>0.52430555555555003</v>
      </c>
    </row>
    <row r="52" spans="1:20" ht="21.75" customHeight="1" x14ac:dyDescent="0.2">
      <c r="A52" s="176">
        <v>30</v>
      </c>
      <c r="B52" s="168">
        <v>41</v>
      </c>
      <c r="C52" s="168">
        <v>10036045180</v>
      </c>
      <c r="D52" s="108" t="s">
        <v>266</v>
      </c>
      <c r="E52" s="109" t="s">
        <v>267</v>
      </c>
      <c r="F52" s="111" t="s">
        <v>186</v>
      </c>
      <c r="G52" s="142" t="s">
        <v>130</v>
      </c>
      <c r="H52" s="169">
        <v>2.366412037037037E-2</v>
      </c>
      <c r="I52" s="151">
        <f t="shared" si="1"/>
        <v>2.5324074074074103E-3</v>
      </c>
      <c r="J52" s="152">
        <f t="shared" si="0"/>
        <v>44.009779951100242</v>
      </c>
      <c r="K52" s="97"/>
      <c r="L52" s="178"/>
      <c r="M52" s="106">
        <v>0.47389571759259258</v>
      </c>
      <c r="N52" s="104">
        <v>0.46041666666666697</v>
      </c>
      <c r="O52" s="95"/>
      <c r="P52" s="95"/>
      <c r="Q52" s="95"/>
      <c r="R52" s="95"/>
      <c r="S52" s="95"/>
      <c r="T52" s="95"/>
    </row>
    <row r="53" spans="1:20" ht="21.75" customHeight="1" x14ac:dyDescent="0.2">
      <c r="A53" s="176">
        <v>31</v>
      </c>
      <c r="B53" s="168">
        <v>42</v>
      </c>
      <c r="C53" s="168">
        <v>10096645124</v>
      </c>
      <c r="D53" s="108" t="s">
        <v>268</v>
      </c>
      <c r="E53" s="109" t="s">
        <v>269</v>
      </c>
      <c r="F53" s="111" t="s">
        <v>60</v>
      </c>
      <c r="G53" s="142" t="s">
        <v>270</v>
      </c>
      <c r="H53" s="169">
        <v>2.3696990740740737E-2</v>
      </c>
      <c r="I53" s="151">
        <f t="shared" si="1"/>
        <v>2.5652777777777774E-3</v>
      </c>
      <c r="J53" s="152">
        <f t="shared" si="0"/>
        <v>43.966780654616514</v>
      </c>
      <c r="K53" s="98"/>
      <c r="L53" s="177"/>
      <c r="M53" s="107">
        <v>0.5218356481481482</v>
      </c>
      <c r="N53" s="104">
        <v>0.50833333333332897</v>
      </c>
    </row>
    <row r="54" spans="1:20" ht="21.75" customHeight="1" x14ac:dyDescent="0.2">
      <c r="A54" s="176">
        <v>32</v>
      </c>
      <c r="B54" s="168">
        <v>17</v>
      </c>
      <c r="C54" s="168">
        <v>10015769150</v>
      </c>
      <c r="D54" s="108" t="s">
        <v>271</v>
      </c>
      <c r="E54" s="109" t="s">
        <v>272</v>
      </c>
      <c r="F54" s="111" t="s">
        <v>186</v>
      </c>
      <c r="G54" s="142" t="s">
        <v>63</v>
      </c>
      <c r="H54" s="169">
        <v>2.3773958333333331E-2</v>
      </c>
      <c r="I54" s="151">
        <f t="shared" si="1"/>
        <v>2.6422453703703712E-3</v>
      </c>
      <c r="J54" s="152">
        <f t="shared" si="0"/>
        <v>43.816942551119766</v>
      </c>
      <c r="K54" s="98"/>
      <c r="L54" s="177"/>
      <c r="M54" s="107">
        <v>0.5044795138888889</v>
      </c>
      <c r="N54" s="104">
        <v>0.49097222222221998</v>
      </c>
    </row>
    <row r="55" spans="1:20" ht="21.75" customHeight="1" x14ac:dyDescent="0.2">
      <c r="A55" s="176">
        <v>33</v>
      </c>
      <c r="B55" s="168">
        <v>46</v>
      </c>
      <c r="C55" s="168">
        <v>10009047353</v>
      </c>
      <c r="D55" s="108" t="s">
        <v>273</v>
      </c>
      <c r="E55" s="109" t="s">
        <v>274</v>
      </c>
      <c r="F55" s="96" t="s">
        <v>60</v>
      </c>
      <c r="G55" s="142" t="s">
        <v>241</v>
      </c>
      <c r="H55" s="169">
        <v>2.3803009259259256E-2</v>
      </c>
      <c r="I55" s="151">
        <f t="shared" si="1"/>
        <v>2.6712962962962966E-3</v>
      </c>
      <c r="J55" s="152">
        <f t="shared" ref="J55:J75" si="2">IFERROR($K$19*3600/(HOUR(H55)*3600+MINUTE(H55)*60+SECOND(H55)),"")</f>
        <v>43.753038405444819</v>
      </c>
      <c r="K55" s="98"/>
      <c r="L55" s="177"/>
      <c r="M55" s="107">
        <v>0.52466099537037036</v>
      </c>
      <c r="N55" s="104">
        <v>0.51111111111110696</v>
      </c>
    </row>
    <row r="56" spans="1:20" ht="21.75" customHeight="1" x14ac:dyDescent="0.2">
      <c r="A56" s="176">
        <v>34</v>
      </c>
      <c r="B56" s="168">
        <v>39</v>
      </c>
      <c r="C56" s="168">
        <v>10009394634</v>
      </c>
      <c r="D56" s="108" t="s">
        <v>275</v>
      </c>
      <c r="E56" s="109" t="s">
        <v>276</v>
      </c>
      <c r="F56" s="96" t="s">
        <v>186</v>
      </c>
      <c r="G56" s="142" t="s">
        <v>134</v>
      </c>
      <c r="H56" s="169">
        <v>2.3831481481481481E-2</v>
      </c>
      <c r="I56" s="151">
        <f t="shared" si="1"/>
        <v>2.6997685185185215E-3</v>
      </c>
      <c r="J56" s="152">
        <f t="shared" si="2"/>
        <v>43.710539096648859</v>
      </c>
      <c r="K56" s="98"/>
      <c r="L56" s="177"/>
      <c r="M56" s="107">
        <v>0.50938842592592593</v>
      </c>
      <c r="N56" s="104">
        <v>0.49583333333333002</v>
      </c>
    </row>
    <row r="57" spans="1:20" ht="21.75" customHeight="1" x14ac:dyDescent="0.2">
      <c r="A57" s="176">
        <v>35</v>
      </c>
      <c r="B57" s="168">
        <v>44</v>
      </c>
      <c r="C57" s="168">
        <v>10014375885</v>
      </c>
      <c r="D57" s="108" t="s">
        <v>277</v>
      </c>
      <c r="E57" s="109" t="s">
        <v>278</v>
      </c>
      <c r="F57" s="96" t="s">
        <v>186</v>
      </c>
      <c r="G57" s="142" t="s">
        <v>241</v>
      </c>
      <c r="H57" s="169">
        <v>2.3843518518518517E-2</v>
      </c>
      <c r="I57" s="151">
        <f t="shared" si="1"/>
        <v>2.7118055555555576E-3</v>
      </c>
      <c r="J57" s="152">
        <f t="shared" si="2"/>
        <v>43.689320388349515</v>
      </c>
      <c r="K57" s="98"/>
      <c r="L57" s="177"/>
      <c r="M57" s="107">
        <v>0.53310636574074077</v>
      </c>
      <c r="N57" s="104">
        <v>0.51944444444443905</v>
      </c>
    </row>
    <row r="58" spans="1:20" ht="21.75" customHeight="1" x14ac:dyDescent="0.2">
      <c r="A58" s="176">
        <v>36</v>
      </c>
      <c r="B58" s="168">
        <v>72</v>
      </c>
      <c r="C58" s="168">
        <v>10034920182</v>
      </c>
      <c r="D58" s="108" t="s">
        <v>279</v>
      </c>
      <c r="E58" s="109" t="s">
        <v>280</v>
      </c>
      <c r="F58" s="111" t="s">
        <v>60</v>
      </c>
      <c r="G58" s="142" t="s">
        <v>281</v>
      </c>
      <c r="H58" s="169">
        <v>2.3934259259259263E-2</v>
      </c>
      <c r="I58" s="151">
        <f t="shared" si="1"/>
        <v>2.802546296296303E-3</v>
      </c>
      <c r="J58" s="152">
        <f t="shared" si="2"/>
        <v>43.520309477756285</v>
      </c>
      <c r="K58" s="98"/>
      <c r="L58" s="177"/>
      <c r="M58" s="107">
        <v>0.4928322916666667</v>
      </c>
      <c r="N58" s="104">
        <v>0.47916666666666502</v>
      </c>
    </row>
    <row r="59" spans="1:20" ht="21.75" customHeight="1" x14ac:dyDescent="0.2">
      <c r="A59" s="176">
        <v>37</v>
      </c>
      <c r="B59" s="168">
        <v>30</v>
      </c>
      <c r="C59" s="168">
        <v>10034937865</v>
      </c>
      <c r="D59" s="108" t="s">
        <v>282</v>
      </c>
      <c r="E59" s="109" t="s">
        <v>283</v>
      </c>
      <c r="F59" s="96" t="s">
        <v>186</v>
      </c>
      <c r="G59" s="142" t="s">
        <v>134</v>
      </c>
      <c r="H59" s="169">
        <v>2.402361111111111E-2</v>
      </c>
      <c r="I59" s="151">
        <f t="shared" si="1"/>
        <v>2.8918981481481504E-3</v>
      </c>
      <c r="J59" s="152">
        <f t="shared" si="2"/>
        <v>43.352601156069362</v>
      </c>
      <c r="K59" s="98"/>
      <c r="L59" s="177"/>
      <c r="M59" s="107">
        <v>0.53728425925925927</v>
      </c>
      <c r="N59" s="104">
        <v>0.52361111111110603</v>
      </c>
    </row>
    <row r="60" spans="1:20" ht="21.75" customHeight="1" x14ac:dyDescent="0.2">
      <c r="A60" s="176">
        <v>38</v>
      </c>
      <c r="B60" s="168">
        <v>78</v>
      </c>
      <c r="C60" s="168">
        <v>10036072664</v>
      </c>
      <c r="D60" s="108" t="s">
        <v>284</v>
      </c>
      <c r="E60" s="109" t="s">
        <v>285</v>
      </c>
      <c r="F60" s="111" t="s">
        <v>186</v>
      </c>
      <c r="G60" s="142" t="s">
        <v>286</v>
      </c>
      <c r="H60" s="169">
        <v>2.4076851851851853E-2</v>
      </c>
      <c r="I60" s="151">
        <f t="shared" si="1"/>
        <v>2.945138888888893E-3</v>
      </c>
      <c r="J60" s="152">
        <f t="shared" si="2"/>
        <v>43.269230769230766</v>
      </c>
      <c r="K60" s="98"/>
      <c r="L60" s="177"/>
      <c r="M60" s="107">
        <v>0.51508530092592586</v>
      </c>
      <c r="N60" s="104">
        <v>0.501388888888885</v>
      </c>
    </row>
    <row r="61" spans="1:20" ht="21.75" customHeight="1" x14ac:dyDescent="0.2">
      <c r="A61" s="176">
        <v>39</v>
      </c>
      <c r="B61" s="168">
        <v>33</v>
      </c>
      <c r="C61" s="168">
        <v>10015063070</v>
      </c>
      <c r="D61" s="108" t="s">
        <v>287</v>
      </c>
      <c r="E61" s="109" t="s">
        <v>288</v>
      </c>
      <c r="F61" s="111" t="s">
        <v>186</v>
      </c>
      <c r="G61" s="142" t="s">
        <v>134</v>
      </c>
      <c r="H61" s="169">
        <v>2.4133217592592588E-2</v>
      </c>
      <c r="I61" s="151">
        <f t="shared" si="1"/>
        <v>3.0015046296296283E-3</v>
      </c>
      <c r="J61" s="152">
        <f t="shared" si="2"/>
        <v>43.165467625899282</v>
      </c>
      <c r="K61" s="97"/>
      <c r="L61" s="180"/>
      <c r="M61" s="106">
        <v>0.47967696759259254</v>
      </c>
      <c r="N61" s="104">
        <v>0.46597222222222201</v>
      </c>
      <c r="O61" s="95"/>
      <c r="P61" s="95"/>
      <c r="Q61" s="95"/>
      <c r="R61" s="95"/>
      <c r="S61" s="95"/>
      <c r="T61" s="95"/>
    </row>
    <row r="62" spans="1:20" ht="21.75" customHeight="1" x14ac:dyDescent="0.2">
      <c r="A62" s="176">
        <v>40</v>
      </c>
      <c r="B62" s="168">
        <v>27</v>
      </c>
      <c r="C62" s="168">
        <v>10064166490</v>
      </c>
      <c r="D62" s="108" t="s">
        <v>289</v>
      </c>
      <c r="E62" s="109" t="s">
        <v>290</v>
      </c>
      <c r="F62" s="96" t="s">
        <v>60</v>
      </c>
      <c r="G62" s="142" t="s">
        <v>291</v>
      </c>
      <c r="H62" s="169">
        <v>2.4191087962962963E-2</v>
      </c>
      <c r="I62" s="151">
        <f t="shared" si="1"/>
        <v>3.0593750000000031E-3</v>
      </c>
      <c r="J62" s="152">
        <f t="shared" si="2"/>
        <v>43.062200956937801</v>
      </c>
      <c r="K62" s="98"/>
      <c r="L62" s="177"/>
      <c r="M62" s="107">
        <v>0.49222025462962965</v>
      </c>
      <c r="N62" s="104">
        <v>0.47847222222222102</v>
      </c>
    </row>
    <row r="63" spans="1:20" ht="21.75" customHeight="1" x14ac:dyDescent="0.2">
      <c r="A63" s="176">
        <v>41</v>
      </c>
      <c r="B63" s="168">
        <v>62</v>
      </c>
      <c r="C63" s="168">
        <v>10058817043</v>
      </c>
      <c r="D63" s="108" t="s">
        <v>292</v>
      </c>
      <c r="E63" s="109" t="s">
        <v>293</v>
      </c>
      <c r="F63" s="111" t="s">
        <v>186</v>
      </c>
      <c r="G63" s="142" t="s">
        <v>246</v>
      </c>
      <c r="H63" s="169">
        <v>2.4221180555555558E-2</v>
      </c>
      <c r="I63" s="151">
        <f t="shared" si="1"/>
        <v>3.0894675925925985E-3</v>
      </c>
      <c r="J63" s="152">
        <f t="shared" si="2"/>
        <v>43.000477783086481</v>
      </c>
      <c r="K63" s="98"/>
      <c r="L63" s="177"/>
      <c r="M63" s="107">
        <v>0.53460891203703709</v>
      </c>
      <c r="N63" s="104">
        <v>0.52083333333332804</v>
      </c>
    </row>
    <row r="64" spans="1:20" ht="21.75" customHeight="1" x14ac:dyDescent="0.2">
      <c r="A64" s="176">
        <v>42</v>
      </c>
      <c r="B64" s="168">
        <v>73</v>
      </c>
      <c r="C64" s="168">
        <v>10036065590</v>
      </c>
      <c r="D64" s="108" t="s">
        <v>294</v>
      </c>
      <c r="E64" s="109" t="s">
        <v>295</v>
      </c>
      <c r="F64" s="111" t="s">
        <v>60</v>
      </c>
      <c r="G64" s="142" t="s">
        <v>281</v>
      </c>
      <c r="H64" s="169">
        <v>2.4283796296296293E-2</v>
      </c>
      <c r="I64" s="151">
        <f t="shared" si="1"/>
        <v>3.1520833333333331E-3</v>
      </c>
      <c r="J64" s="152">
        <f t="shared" si="2"/>
        <v>42.897998093422309</v>
      </c>
      <c r="K64" s="98"/>
      <c r="L64" s="177"/>
      <c r="M64" s="107">
        <v>0.49998923611111112</v>
      </c>
      <c r="N64" s="104">
        <v>0.486111111111109</v>
      </c>
    </row>
    <row r="65" spans="1:20" ht="21.75" customHeight="1" x14ac:dyDescent="0.2">
      <c r="A65" s="176">
        <v>43</v>
      </c>
      <c r="B65" s="168">
        <v>24</v>
      </c>
      <c r="C65" s="168">
        <v>10095959858</v>
      </c>
      <c r="D65" s="108" t="s">
        <v>296</v>
      </c>
      <c r="E65" s="109" t="s">
        <v>297</v>
      </c>
      <c r="F65" s="111" t="s">
        <v>60</v>
      </c>
      <c r="G65" s="142" t="s">
        <v>298</v>
      </c>
      <c r="H65" s="169">
        <v>2.4308333333333331E-2</v>
      </c>
      <c r="I65" s="151">
        <f t="shared" si="1"/>
        <v>3.1766203703703713E-3</v>
      </c>
      <c r="J65" s="152">
        <f t="shared" si="2"/>
        <v>42.857142857142854</v>
      </c>
      <c r="K65" s="98"/>
      <c r="L65" s="177"/>
      <c r="M65" s="107">
        <v>0.51180775462962969</v>
      </c>
      <c r="N65" s="104">
        <v>0.49791666666666301</v>
      </c>
    </row>
    <row r="66" spans="1:20" ht="21.75" customHeight="1" x14ac:dyDescent="0.2">
      <c r="A66" s="176">
        <v>44</v>
      </c>
      <c r="B66" s="168">
        <v>60</v>
      </c>
      <c r="C66" s="168">
        <v>10034941707</v>
      </c>
      <c r="D66" s="108" t="s">
        <v>299</v>
      </c>
      <c r="E66" s="109" t="s">
        <v>300</v>
      </c>
      <c r="F66" s="96" t="s">
        <v>60</v>
      </c>
      <c r="G66" s="142" t="s">
        <v>246</v>
      </c>
      <c r="H66" s="169">
        <v>2.452303240740741E-2</v>
      </c>
      <c r="I66" s="151">
        <f t="shared" si="1"/>
        <v>3.3913194444444503E-3</v>
      </c>
      <c r="J66" s="152">
        <f t="shared" si="2"/>
        <v>42.472864558754132</v>
      </c>
      <c r="K66" s="98"/>
      <c r="L66" s="177"/>
      <c r="M66" s="107">
        <v>0.4979436342592593</v>
      </c>
      <c r="N66" s="104">
        <v>0.484027777777776</v>
      </c>
    </row>
    <row r="67" spans="1:20" ht="21.75" customHeight="1" x14ac:dyDescent="0.2">
      <c r="A67" s="176">
        <v>45</v>
      </c>
      <c r="B67" s="168">
        <v>51</v>
      </c>
      <c r="C67" s="168">
        <v>10036033864</v>
      </c>
      <c r="D67" s="108" t="s">
        <v>301</v>
      </c>
      <c r="E67" s="109" t="s">
        <v>302</v>
      </c>
      <c r="F67" s="96" t="s">
        <v>60</v>
      </c>
      <c r="G67" s="142" t="s">
        <v>241</v>
      </c>
      <c r="H67" s="169">
        <v>2.4572222222222221E-2</v>
      </c>
      <c r="I67" s="151">
        <f t="shared" si="1"/>
        <v>3.4405092592592612E-3</v>
      </c>
      <c r="J67" s="152">
        <f t="shared" si="2"/>
        <v>42.39284032030146</v>
      </c>
      <c r="K67" s="98"/>
      <c r="L67" s="177"/>
      <c r="M67" s="107">
        <v>0.50629594907407405</v>
      </c>
      <c r="N67" s="104">
        <v>0.49236111111110797</v>
      </c>
    </row>
    <row r="68" spans="1:20" ht="21.75" customHeight="1" x14ac:dyDescent="0.2">
      <c r="A68" s="176">
        <v>46</v>
      </c>
      <c r="B68" s="168">
        <v>37</v>
      </c>
      <c r="C68" s="168">
        <v>10036043059</v>
      </c>
      <c r="D68" s="108" t="s">
        <v>303</v>
      </c>
      <c r="E68" s="109" t="s">
        <v>304</v>
      </c>
      <c r="F68" s="96" t="s">
        <v>60</v>
      </c>
      <c r="G68" s="142" t="s">
        <v>130</v>
      </c>
      <c r="H68" s="169">
        <v>2.4962268518518519E-2</v>
      </c>
      <c r="I68" s="151">
        <f t="shared" si="1"/>
        <v>3.8305555555555593E-3</v>
      </c>
      <c r="J68" s="152">
        <f t="shared" si="2"/>
        <v>41.724617524339358</v>
      </c>
      <c r="K68" s="97"/>
      <c r="L68" s="178"/>
      <c r="M68" s="105">
        <v>0.47299872685185185</v>
      </c>
      <c r="N68" s="104">
        <v>0.45902777777777781</v>
      </c>
      <c r="O68" s="95"/>
      <c r="P68" s="95"/>
      <c r="Q68" s="95"/>
      <c r="R68" s="95"/>
      <c r="S68" s="95"/>
      <c r="T68" s="95"/>
    </row>
    <row r="69" spans="1:20" ht="21.75" customHeight="1" x14ac:dyDescent="0.2">
      <c r="A69" s="176">
        <v>47</v>
      </c>
      <c r="B69" s="168">
        <v>50</v>
      </c>
      <c r="C69" s="168">
        <v>10084634605</v>
      </c>
      <c r="D69" s="108" t="s">
        <v>305</v>
      </c>
      <c r="E69" s="109" t="s">
        <v>306</v>
      </c>
      <c r="F69" s="96" t="s">
        <v>169</v>
      </c>
      <c r="G69" s="142" t="s">
        <v>241</v>
      </c>
      <c r="H69" s="169">
        <v>2.5284722222222219E-2</v>
      </c>
      <c r="I69" s="151">
        <f t="shared" si="1"/>
        <v>4.1530092592592591E-3</v>
      </c>
      <c r="J69" s="152">
        <f t="shared" si="2"/>
        <v>41.189931350114414</v>
      </c>
      <c r="K69" s="98"/>
      <c r="L69" s="177"/>
      <c r="M69" s="107">
        <v>0.50358159722222229</v>
      </c>
      <c r="N69" s="104">
        <v>0.48958333333333098</v>
      </c>
    </row>
    <row r="70" spans="1:20" ht="21.75" customHeight="1" x14ac:dyDescent="0.2">
      <c r="A70" s="176">
        <v>48</v>
      </c>
      <c r="B70" s="168">
        <v>23</v>
      </c>
      <c r="C70" s="168">
        <v>10036048618</v>
      </c>
      <c r="D70" s="108" t="s">
        <v>307</v>
      </c>
      <c r="E70" s="109" t="s">
        <v>308</v>
      </c>
      <c r="F70" s="111" t="s">
        <v>168</v>
      </c>
      <c r="G70" s="142" t="s">
        <v>309</v>
      </c>
      <c r="H70" s="169">
        <v>2.5440625000000005E-2</v>
      </c>
      <c r="I70" s="151">
        <f t="shared" si="1"/>
        <v>4.3089120370370451E-3</v>
      </c>
      <c r="J70" s="152">
        <f t="shared" si="2"/>
        <v>40.946314831665148</v>
      </c>
      <c r="K70" s="98"/>
      <c r="L70" s="177"/>
      <c r="M70" s="107">
        <v>0.53275300925925928</v>
      </c>
      <c r="N70" s="104">
        <v>0.51874999999999505</v>
      </c>
    </row>
    <row r="71" spans="1:20" ht="21.75" customHeight="1" x14ac:dyDescent="0.2">
      <c r="A71" s="176">
        <v>49</v>
      </c>
      <c r="B71" s="168">
        <v>9</v>
      </c>
      <c r="C71" s="168">
        <v>10015328509</v>
      </c>
      <c r="D71" s="108" t="s">
        <v>310</v>
      </c>
      <c r="E71" s="109" t="s">
        <v>311</v>
      </c>
      <c r="F71" s="111" t="s">
        <v>186</v>
      </c>
      <c r="G71" s="142" t="s">
        <v>312</v>
      </c>
      <c r="H71" s="169">
        <v>2.5579976851851854E-2</v>
      </c>
      <c r="I71" s="151">
        <f t="shared" si="1"/>
        <v>4.448263888888894E-3</v>
      </c>
      <c r="J71" s="152">
        <f t="shared" si="2"/>
        <v>40.723981900452486</v>
      </c>
      <c r="K71" s="98"/>
      <c r="L71" s="177"/>
      <c r="M71" s="107">
        <v>0.49877986111111111</v>
      </c>
      <c r="N71" s="104">
        <v>0.48472222222222</v>
      </c>
    </row>
    <row r="72" spans="1:20" ht="21.75" customHeight="1" x14ac:dyDescent="0.2">
      <c r="A72" s="176">
        <v>50</v>
      </c>
      <c r="B72" s="168">
        <v>22</v>
      </c>
      <c r="C72" s="168">
        <v>10034925438</v>
      </c>
      <c r="D72" s="108" t="s">
        <v>313</v>
      </c>
      <c r="E72" s="109" t="s">
        <v>314</v>
      </c>
      <c r="F72" s="111" t="s">
        <v>186</v>
      </c>
      <c r="G72" s="142" t="s">
        <v>309</v>
      </c>
      <c r="H72" s="169">
        <v>2.6078587962962963E-2</v>
      </c>
      <c r="I72" s="151">
        <f t="shared" si="1"/>
        <v>4.9468750000000034E-3</v>
      </c>
      <c r="J72" s="152">
        <f t="shared" si="2"/>
        <v>39.946737683089218</v>
      </c>
      <c r="K72" s="97"/>
      <c r="L72" s="178"/>
      <c r="M72" s="106">
        <v>0.47586527777777782</v>
      </c>
      <c r="N72" s="104">
        <v>0.46180555555555503</v>
      </c>
      <c r="O72" s="95"/>
      <c r="P72" s="95"/>
      <c r="Q72" s="95"/>
      <c r="R72" s="95"/>
      <c r="S72" s="95"/>
      <c r="T72" s="95"/>
    </row>
    <row r="73" spans="1:20" ht="21.75" customHeight="1" x14ac:dyDescent="0.2">
      <c r="A73" s="176">
        <v>51</v>
      </c>
      <c r="B73" s="168">
        <v>25</v>
      </c>
      <c r="C73" s="168">
        <v>10034979695</v>
      </c>
      <c r="D73" s="108" t="s">
        <v>315</v>
      </c>
      <c r="E73" s="109" t="s">
        <v>316</v>
      </c>
      <c r="F73" s="111" t="s">
        <v>186</v>
      </c>
      <c r="G73" s="142" t="s">
        <v>270</v>
      </c>
      <c r="H73" s="169">
        <v>2.6094212962962961E-2</v>
      </c>
      <c r="I73" s="151">
        <f t="shared" si="1"/>
        <v>4.9625000000000016E-3</v>
      </c>
      <c r="J73" s="152">
        <f t="shared" si="2"/>
        <v>39.911308203991133</v>
      </c>
      <c r="K73" s="97"/>
      <c r="L73" s="178"/>
      <c r="M73" s="106">
        <v>0.47798148148148151</v>
      </c>
      <c r="N73" s="104">
        <v>0.46388888888888902</v>
      </c>
      <c r="O73" s="95"/>
      <c r="P73" s="95"/>
      <c r="Q73" s="95"/>
      <c r="R73" s="95"/>
      <c r="S73" s="95"/>
      <c r="T73" s="95"/>
    </row>
    <row r="74" spans="1:20" ht="21.75" customHeight="1" x14ac:dyDescent="0.2">
      <c r="A74" s="176">
        <v>52</v>
      </c>
      <c r="B74" s="168">
        <v>61</v>
      </c>
      <c r="C74" s="168">
        <v>10114018329</v>
      </c>
      <c r="D74" s="108" t="s">
        <v>317</v>
      </c>
      <c r="E74" s="109" t="s">
        <v>318</v>
      </c>
      <c r="F74" s="96" t="s">
        <v>60</v>
      </c>
      <c r="G74" s="142" t="s">
        <v>246</v>
      </c>
      <c r="H74" s="169">
        <v>2.6287500000000002E-2</v>
      </c>
      <c r="I74" s="151">
        <f t="shared" si="1"/>
        <v>5.1557870370370421E-3</v>
      </c>
      <c r="J74" s="152">
        <f t="shared" si="2"/>
        <v>39.63011889035667</v>
      </c>
      <c r="K74" s="97"/>
      <c r="L74" s="178"/>
      <c r="M74" s="106">
        <v>0.4765949074074074</v>
      </c>
      <c r="N74" s="104">
        <v>0.46250000000000002</v>
      </c>
      <c r="O74" s="95"/>
      <c r="P74" s="95"/>
      <c r="Q74" s="95"/>
      <c r="R74" s="95"/>
      <c r="S74" s="95"/>
      <c r="T74" s="95"/>
    </row>
    <row r="75" spans="1:20" ht="21.75" customHeight="1" thickBot="1" x14ac:dyDescent="0.25">
      <c r="A75" s="181">
        <v>53</v>
      </c>
      <c r="B75" s="182">
        <v>74</v>
      </c>
      <c r="C75" s="182">
        <v>10034939582</v>
      </c>
      <c r="D75" s="183" t="s">
        <v>319</v>
      </c>
      <c r="E75" s="184" t="s">
        <v>320</v>
      </c>
      <c r="F75" s="185" t="s">
        <v>60</v>
      </c>
      <c r="G75" s="186" t="s">
        <v>112</v>
      </c>
      <c r="H75" s="187">
        <v>2.6899768518518521E-2</v>
      </c>
      <c r="I75" s="188">
        <f t="shared" si="1"/>
        <v>5.768055555555561E-3</v>
      </c>
      <c r="J75" s="189">
        <f t="shared" si="2"/>
        <v>38.726333907056798</v>
      </c>
      <c r="K75" s="190"/>
      <c r="L75" s="191"/>
      <c r="M75" s="107">
        <v>0.51411296296296294</v>
      </c>
      <c r="N75" s="104">
        <v>0.499999999999997</v>
      </c>
    </row>
    <row r="76" spans="1:20" ht="6.75" customHeight="1" thickTop="1" thickBot="1" x14ac:dyDescent="0.25">
      <c r="A76" s="170"/>
      <c r="B76" s="171"/>
      <c r="C76" s="171"/>
      <c r="D76" s="172"/>
      <c r="E76" s="173"/>
      <c r="F76" s="112"/>
      <c r="G76" s="174"/>
      <c r="H76" s="175"/>
      <c r="I76" s="175"/>
      <c r="J76" s="175"/>
      <c r="K76" s="175"/>
      <c r="L76" s="175"/>
    </row>
    <row r="77" spans="1:20" ht="15.75" thickTop="1" x14ac:dyDescent="0.2">
      <c r="A77" s="247" t="s">
        <v>48</v>
      </c>
      <c r="B77" s="248"/>
      <c r="C77" s="248"/>
      <c r="D77" s="248"/>
      <c r="E77" s="248"/>
      <c r="F77" s="248"/>
      <c r="G77" s="248" t="s">
        <v>49</v>
      </c>
      <c r="H77" s="248"/>
      <c r="I77" s="248"/>
      <c r="J77" s="248"/>
      <c r="K77" s="248"/>
      <c r="L77" s="249"/>
    </row>
    <row r="78" spans="1:20" x14ac:dyDescent="0.2">
      <c r="A78" s="192" t="s">
        <v>321</v>
      </c>
      <c r="B78" s="114"/>
      <c r="C78" s="115"/>
      <c r="D78" s="114"/>
      <c r="E78" s="116"/>
      <c r="F78" s="117"/>
      <c r="G78" s="118" t="s">
        <v>176</v>
      </c>
      <c r="H78" s="193">
        <v>21</v>
      </c>
      <c r="I78" s="120"/>
      <c r="J78" s="121"/>
      <c r="K78" s="143" t="s">
        <v>184</v>
      </c>
      <c r="L78" s="123">
        <f>COUNTIF(F23:F75,"ЗМС")</f>
        <v>0</v>
      </c>
    </row>
    <row r="79" spans="1:20" x14ac:dyDescent="0.2">
      <c r="A79" s="192" t="s">
        <v>322</v>
      </c>
      <c r="B79" s="114"/>
      <c r="C79" s="124"/>
      <c r="D79" s="114"/>
      <c r="E79" s="125"/>
      <c r="F79" s="126"/>
      <c r="G79" s="127" t="s">
        <v>177</v>
      </c>
      <c r="H79" s="119">
        <f>H80+H85</f>
        <v>53</v>
      </c>
      <c r="I79" s="128"/>
      <c r="J79" s="129"/>
      <c r="K79" s="143" t="s">
        <v>185</v>
      </c>
      <c r="L79" s="123">
        <f>COUNTIF(F23:F75,"МСМК")</f>
        <v>2</v>
      </c>
    </row>
    <row r="80" spans="1:20" x14ac:dyDescent="0.2">
      <c r="A80" s="192" t="s">
        <v>323</v>
      </c>
      <c r="B80" s="114"/>
      <c r="C80" s="130"/>
      <c r="D80" s="114"/>
      <c r="E80" s="125"/>
      <c r="F80" s="126"/>
      <c r="G80" s="127" t="s">
        <v>178</v>
      </c>
      <c r="H80" s="119">
        <f>H81+H82+H83+H84</f>
        <v>53</v>
      </c>
      <c r="I80" s="128"/>
      <c r="J80" s="129"/>
      <c r="K80" s="143" t="s">
        <v>186</v>
      </c>
      <c r="L80" s="123">
        <f>COUNTIF(F23:F75,"МС")</f>
        <v>31</v>
      </c>
    </row>
    <row r="81" spans="1:12" x14ac:dyDescent="0.2">
      <c r="A81" s="192" t="s">
        <v>324</v>
      </c>
      <c r="B81" s="114"/>
      <c r="C81" s="130"/>
      <c r="D81" s="114"/>
      <c r="E81" s="125"/>
      <c r="F81" s="126"/>
      <c r="G81" s="127" t="s">
        <v>179</v>
      </c>
      <c r="H81" s="119">
        <f>COUNT(A23:A184)</f>
        <v>53</v>
      </c>
      <c r="I81" s="128"/>
      <c r="J81" s="129"/>
      <c r="K81" s="122" t="s">
        <v>60</v>
      </c>
      <c r="L81" s="123">
        <f>COUNTIF(F23:F75,"КМС")</f>
        <v>18</v>
      </c>
    </row>
    <row r="82" spans="1:12" x14ac:dyDescent="0.2">
      <c r="A82" s="113"/>
      <c r="B82" s="114"/>
      <c r="C82" s="130"/>
      <c r="D82" s="114"/>
      <c r="E82" s="125"/>
      <c r="F82" s="126"/>
      <c r="G82" s="127" t="s">
        <v>180</v>
      </c>
      <c r="H82" s="119">
        <f>COUNTIF(A23:A183,"ЛИМ")</f>
        <v>0</v>
      </c>
      <c r="I82" s="128"/>
      <c r="J82" s="129"/>
      <c r="K82" s="122" t="s">
        <v>169</v>
      </c>
      <c r="L82" s="123">
        <f>COUNTIF(F23:F75,"1 СР")</f>
        <v>1</v>
      </c>
    </row>
    <row r="83" spans="1:12" x14ac:dyDescent="0.2">
      <c r="A83" s="113"/>
      <c r="B83" s="114"/>
      <c r="C83" s="114"/>
      <c r="D83" s="114"/>
      <c r="E83" s="125"/>
      <c r="F83" s="126"/>
      <c r="G83" s="127" t="s">
        <v>181</v>
      </c>
      <c r="H83" s="119">
        <f>COUNTIF(A23:A183,"НФ")</f>
        <v>0</v>
      </c>
      <c r="I83" s="128"/>
      <c r="J83" s="129"/>
      <c r="K83" s="122" t="s">
        <v>168</v>
      </c>
      <c r="L83" s="123">
        <f>COUNTIF(F23:F75,"2 СР")</f>
        <v>1</v>
      </c>
    </row>
    <row r="84" spans="1:12" x14ac:dyDescent="0.2">
      <c r="A84" s="113"/>
      <c r="B84" s="114"/>
      <c r="C84" s="114"/>
      <c r="D84" s="114"/>
      <c r="E84" s="125"/>
      <c r="F84" s="126"/>
      <c r="G84" s="127" t="s">
        <v>182</v>
      </c>
      <c r="H84" s="119">
        <f>COUNTIF(A23:A183,"ДСКВ")</f>
        <v>0</v>
      </c>
      <c r="I84" s="128"/>
      <c r="J84" s="129"/>
      <c r="K84" s="122" t="s">
        <v>167</v>
      </c>
      <c r="L84" s="123">
        <f>COUNTIF(F23:F76,"3 СР")</f>
        <v>0</v>
      </c>
    </row>
    <row r="85" spans="1:12" x14ac:dyDescent="0.2">
      <c r="A85" s="113"/>
      <c r="B85" s="114"/>
      <c r="C85" s="114"/>
      <c r="D85" s="114"/>
      <c r="E85" s="131"/>
      <c r="F85" s="132"/>
      <c r="G85" s="127" t="s">
        <v>183</v>
      </c>
      <c r="H85" s="119">
        <f>COUNTIF(A23:A183,"НС")</f>
        <v>0</v>
      </c>
      <c r="I85" s="133"/>
      <c r="J85" s="134"/>
      <c r="K85" s="143"/>
      <c r="L85" s="144"/>
    </row>
    <row r="86" spans="1:12" x14ac:dyDescent="0.2">
      <c r="A86" s="113"/>
      <c r="B86" s="135"/>
      <c r="C86" s="135"/>
      <c r="D86" s="114"/>
      <c r="E86" s="136"/>
      <c r="F86" s="145"/>
      <c r="G86" s="145"/>
      <c r="H86" s="146"/>
      <c r="I86" s="147"/>
      <c r="J86" s="148"/>
      <c r="K86" s="145"/>
      <c r="L86" s="137"/>
    </row>
    <row r="87" spans="1:12" ht="15.75" x14ac:dyDescent="0.2">
      <c r="A87" s="250" t="s">
        <v>50</v>
      </c>
      <c r="B87" s="251"/>
      <c r="C87" s="251"/>
      <c r="D87" s="251"/>
      <c r="E87" s="251"/>
      <c r="F87" s="138"/>
      <c r="G87" s="251" t="s">
        <v>51</v>
      </c>
      <c r="H87" s="251"/>
      <c r="I87" s="251" t="s">
        <v>52</v>
      </c>
      <c r="J87" s="251"/>
      <c r="K87" s="251"/>
      <c r="L87" s="252"/>
    </row>
    <row r="88" spans="1:12" x14ac:dyDescent="0.2">
      <c r="A88" s="240"/>
      <c r="B88" s="241"/>
      <c r="C88" s="241"/>
      <c r="D88" s="241"/>
      <c r="E88" s="241"/>
      <c r="F88" s="242"/>
      <c r="G88" s="242"/>
      <c r="H88" s="242"/>
      <c r="I88" s="242"/>
      <c r="J88" s="242"/>
      <c r="K88" s="242"/>
      <c r="L88" s="243"/>
    </row>
    <row r="89" spans="1:12" x14ac:dyDescent="0.2">
      <c r="A89" s="139"/>
      <c r="B89" s="149"/>
      <c r="C89" s="149"/>
      <c r="D89" s="149"/>
      <c r="E89" s="150"/>
      <c r="F89" s="149"/>
      <c r="G89" s="149"/>
      <c r="H89" s="146"/>
      <c r="I89" s="146"/>
      <c r="J89" s="149"/>
      <c r="K89" s="149"/>
      <c r="L89" s="140"/>
    </row>
    <row r="90" spans="1:12" x14ac:dyDescent="0.2">
      <c r="A90" s="155"/>
      <c r="B90" s="156"/>
      <c r="C90" s="156"/>
      <c r="D90" s="156"/>
      <c r="E90" s="150"/>
      <c r="F90" s="156"/>
      <c r="G90" s="156"/>
      <c r="H90" s="146"/>
      <c r="I90" s="146"/>
      <c r="J90" s="156"/>
      <c r="K90" s="156"/>
      <c r="L90" s="157"/>
    </row>
    <row r="91" spans="1:12" x14ac:dyDescent="0.2">
      <c r="A91" s="139"/>
      <c r="B91" s="149"/>
      <c r="C91" s="149"/>
      <c r="D91" s="149"/>
      <c r="E91" s="150"/>
      <c r="F91" s="149"/>
      <c r="G91" s="149"/>
      <c r="H91" s="146"/>
      <c r="I91" s="146"/>
      <c r="J91" s="149"/>
      <c r="K91" s="149"/>
      <c r="L91" s="140"/>
    </row>
    <row r="92" spans="1:12" x14ac:dyDescent="0.2">
      <c r="A92" s="240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4"/>
    </row>
    <row r="93" spans="1:12" x14ac:dyDescent="0.2">
      <c r="A93" s="240"/>
      <c r="B93" s="241"/>
      <c r="C93" s="241"/>
      <c r="D93" s="241"/>
      <c r="E93" s="241"/>
      <c r="F93" s="245"/>
      <c r="G93" s="245"/>
      <c r="H93" s="245"/>
      <c r="I93" s="245"/>
      <c r="J93" s="245"/>
      <c r="K93" s="245"/>
      <c r="L93" s="246"/>
    </row>
    <row r="94" spans="1:12" ht="16.5" thickBot="1" x14ac:dyDescent="0.25">
      <c r="A94" s="235"/>
      <c r="B94" s="236"/>
      <c r="C94" s="236"/>
      <c r="D94" s="236"/>
      <c r="E94" s="236"/>
      <c r="F94" s="141"/>
      <c r="G94" s="236" t="str">
        <f>G17</f>
        <v>ЕЖОВ В.Н. (ВК, г.Краснодар )</v>
      </c>
      <c r="H94" s="236"/>
      <c r="I94" s="236" t="str">
        <f>G18</f>
        <v>СОЛУКОВА Н.В. (ВК, г.Краснодар)</v>
      </c>
      <c r="J94" s="236"/>
      <c r="K94" s="236"/>
      <c r="L94" s="237"/>
    </row>
    <row r="95" spans="1:12" ht="13.5" thickTop="1" x14ac:dyDescent="0.2"/>
  </sheetData>
  <sortState ref="A23:U120">
    <sortCondition ref="A23:A120"/>
  </sortState>
  <mergeCells count="39">
    <mergeCell ref="A94:E94"/>
    <mergeCell ref="G94:H94"/>
    <mergeCell ref="I94:L94"/>
    <mergeCell ref="H15:L15"/>
    <mergeCell ref="A88:E88"/>
    <mergeCell ref="F88:L88"/>
    <mergeCell ref="A92:E92"/>
    <mergeCell ref="F92:L92"/>
    <mergeCell ref="A93:E93"/>
    <mergeCell ref="F93:L93"/>
    <mergeCell ref="A77:F77"/>
    <mergeCell ref="G77:L77"/>
    <mergeCell ref="A87:E87"/>
    <mergeCell ref="G87:H87"/>
    <mergeCell ref="I87:L87"/>
    <mergeCell ref="I21:I22"/>
    <mergeCell ref="J21:J22"/>
    <mergeCell ref="A7:L7"/>
    <mergeCell ref="A1:L1"/>
    <mergeCell ref="A2:L2"/>
    <mergeCell ref="A3:L3"/>
    <mergeCell ref="A4:L4"/>
    <mergeCell ref="A6:L6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6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2021-09-06T11:50:54Z</dcterms:modified>
</cp:coreProperties>
</file>