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ПР/"/>
    </mc:Choice>
  </mc:AlternateContent>
  <xr:revisionPtr revIDLastSave="0" documentId="13_ncr:1_{E6D519BD-1C9D-7C4D-BEBD-E8CED93E55A6}" xr6:coauthVersionLast="47" xr6:coauthVersionMax="47" xr10:uidLastSave="{00000000-0000-0000-0000-000000000000}"/>
  <bookViews>
    <workbookView xWindow="680" yWindow="1000" windowWidth="27840" windowHeight="15600" xr2:uid="{3E024641-0F0E-9C4F-B190-7910BA13AB1B}"/>
  </bookViews>
  <sheets>
    <sheet name="парная 3 км Д Ф все" sheetId="2" r:id="rId1"/>
    <sheet name="Лист1" sheetId="1" r:id="rId2"/>
  </sheets>
  <externalReferences>
    <externalReference r:id="rId3"/>
  </externalReferences>
  <definedNames>
    <definedName name="_xlnm.Print_Area" localSheetId="0">'парная 3 км Д Ф все'!$A$1:$S$82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4" i="2" l="1"/>
  <c r="M64" i="2"/>
  <c r="L64" i="2"/>
  <c r="K64" i="2"/>
  <c r="J64" i="2"/>
  <c r="I64" i="2"/>
  <c r="H64" i="2"/>
  <c r="G64" i="2"/>
  <c r="F64" i="2"/>
  <c r="E64" i="2"/>
  <c r="D64" i="2"/>
  <c r="C64" i="2"/>
  <c r="M63" i="2"/>
  <c r="L63" i="2"/>
  <c r="G63" i="2"/>
  <c r="F63" i="2"/>
  <c r="E63" i="2"/>
  <c r="D63" i="2"/>
  <c r="C63" i="2"/>
  <c r="Q62" i="2"/>
  <c r="M62" i="2"/>
  <c r="L62" i="2"/>
  <c r="G62" i="2"/>
  <c r="F62" i="2"/>
  <c r="E62" i="2"/>
  <c r="D62" i="2"/>
  <c r="C62" i="2"/>
  <c r="P61" i="2"/>
  <c r="M61" i="2"/>
  <c r="L61" i="2"/>
  <c r="K61" i="2"/>
  <c r="J61" i="2"/>
  <c r="I61" i="2"/>
  <c r="H61" i="2"/>
  <c r="G61" i="2"/>
  <c r="F61" i="2"/>
  <c r="E61" i="2"/>
  <c r="D61" i="2"/>
  <c r="C61" i="2"/>
  <c r="G60" i="2"/>
  <c r="F60" i="2"/>
  <c r="E60" i="2"/>
  <c r="D60" i="2"/>
  <c r="C60" i="2"/>
  <c r="Q59" i="2"/>
  <c r="G59" i="2"/>
  <c r="F59" i="2"/>
  <c r="E59" i="2"/>
  <c r="D59" i="2"/>
  <c r="C59" i="2"/>
  <c r="P58" i="2"/>
  <c r="M58" i="2"/>
  <c r="L58" i="2"/>
  <c r="K58" i="2"/>
  <c r="J58" i="2"/>
  <c r="I58" i="2"/>
  <c r="H58" i="2"/>
  <c r="G58" i="2"/>
  <c r="F58" i="2"/>
  <c r="E58" i="2"/>
  <c r="D58" i="2"/>
  <c r="C58" i="2"/>
  <c r="M57" i="2"/>
  <c r="L57" i="2"/>
  <c r="G57" i="2"/>
  <c r="F57" i="2"/>
  <c r="E57" i="2"/>
  <c r="D57" i="2"/>
  <c r="C57" i="2"/>
  <c r="Q56" i="2"/>
  <c r="M56" i="2"/>
  <c r="L56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Q53" i="2"/>
  <c r="G53" i="2"/>
  <c r="F53" i="2"/>
  <c r="E53" i="2"/>
  <c r="D53" i="2"/>
  <c r="C53" i="2"/>
  <c r="P52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G51" i="2"/>
  <c r="F51" i="2"/>
  <c r="E51" i="2"/>
  <c r="D51" i="2"/>
  <c r="C51" i="2"/>
  <c r="Q50" i="2"/>
  <c r="M50" i="2"/>
  <c r="L50" i="2"/>
  <c r="G50" i="2"/>
  <c r="F50" i="2"/>
  <c r="E50" i="2"/>
  <c r="D50" i="2"/>
  <c r="C50" i="2"/>
  <c r="P49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G48" i="2"/>
  <c r="F48" i="2"/>
  <c r="E48" i="2"/>
  <c r="D48" i="2"/>
  <c r="C48" i="2"/>
  <c r="Q47" i="2"/>
  <c r="M47" i="2"/>
  <c r="L47" i="2"/>
  <c r="G47" i="2"/>
  <c r="F47" i="2"/>
  <c r="E47" i="2"/>
  <c r="D47" i="2"/>
  <c r="C47" i="2"/>
  <c r="P46" i="2"/>
  <c r="M46" i="2"/>
  <c r="L46" i="2"/>
  <c r="K46" i="2"/>
  <c r="J46" i="2"/>
  <c r="I46" i="2"/>
  <c r="H46" i="2"/>
  <c r="G46" i="2"/>
  <c r="F46" i="2"/>
  <c r="E46" i="2"/>
  <c r="D46" i="2"/>
  <c r="C46" i="2"/>
  <c r="G45" i="2"/>
  <c r="F45" i="2"/>
  <c r="E45" i="2"/>
  <c r="D45" i="2"/>
  <c r="C45" i="2"/>
  <c r="Q44" i="2"/>
  <c r="G44" i="2"/>
  <c r="F44" i="2"/>
  <c r="E44" i="2"/>
  <c r="D44" i="2"/>
  <c r="C44" i="2"/>
  <c r="P43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G42" i="2"/>
  <c r="F42" i="2"/>
  <c r="E42" i="2"/>
  <c r="D42" i="2"/>
  <c r="C42" i="2"/>
  <c r="Q41" i="2"/>
  <c r="M41" i="2"/>
  <c r="L41" i="2"/>
  <c r="G41" i="2"/>
  <c r="F41" i="2"/>
  <c r="E41" i="2"/>
  <c r="D41" i="2"/>
  <c r="C41" i="2"/>
  <c r="P40" i="2"/>
  <c r="M40" i="2"/>
  <c r="L40" i="2"/>
  <c r="K40" i="2"/>
  <c r="J40" i="2"/>
  <c r="I40" i="2"/>
  <c r="H40" i="2"/>
  <c r="G39" i="2"/>
  <c r="F39" i="2"/>
  <c r="E39" i="2"/>
  <c r="D39" i="2"/>
  <c r="C39" i="2"/>
  <c r="Q38" i="2"/>
  <c r="G38" i="2"/>
  <c r="F38" i="2"/>
  <c r="E38" i="2"/>
  <c r="D38" i="2"/>
  <c r="C38" i="2"/>
  <c r="P37" i="2"/>
  <c r="M37" i="2"/>
  <c r="L37" i="2"/>
  <c r="K37" i="2"/>
  <c r="J37" i="2"/>
  <c r="I37" i="2"/>
  <c r="H37" i="2"/>
  <c r="G37" i="2"/>
  <c r="F37" i="2"/>
  <c r="E37" i="2"/>
  <c r="D37" i="2"/>
  <c r="C37" i="2"/>
  <c r="M36" i="2"/>
  <c r="L36" i="2"/>
  <c r="G36" i="2"/>
  <c r="F36" i="2"/>
  <c r="E36" i="2"/>
  <c r="D36" i="2"/>
  <c r="C36" i="2"/>
  <c r="Q35" i="2"/>
  <c r="M35" i="2"/>
  <c r="L35" i="2"/>
  <c r="G35" i="2"/>
  <c r="F35" i="2"/>
  <c r="E35" i="2"/>
  <c r="D35" i="2"/>
  <c r="C35" i="2"/>
  <c r="P34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G33" i="2"/>
  <c r="F33" i="2"/>
  <c r="E33" i="2"/>
  <c r="D33" i="2"/>
  <c r="C33" i="2"/>
  <c r="Q32" i="2"/>
  <c r="M32" i="2"/>
  <c r="L32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Q29" i="2"/>
  <c r="G29" i="2"/>
  <c r="F29" i="2"/>
  <c r="E29" i="2"/>
  <c r="D29" i="2"/>
  <c r="C29" i="2"/>
  <c r="P28" i="2"/>
  <c r="M28" i="2"/>
  <c r="L28" i="2"/>
  <c r="K28" i="2"/>
  <c r="J28" i="2"/>
  <c r="I28" i="2"/>
  <c r="H28" i="2"/>
  <c r="G28" i="2"/>
  <c r="F28" i="2"/>
  <c r="E28" i="2"/>
  <c r="D28" i="2"/>
  <c r="C28" i="2"/>
  <c r="G27" i="2"/>
  <c r="F27" i="2"/>
  <c r="E27" i="2"/>
  <c r="D27" i="2"/>
  <c r="C27" i="2"/>
  <c r="Q26" i="2"/>
  <c r="G26" i="2"/>
  <c r="F26" i="2"/>
  <c r="E26" i="2"/>
  <c r="D26" i="2"/>
  <c r="C26" i="2"/>
  <c r="P25" i="2"/>
  <c r="M25" i="2"/>
  <c r="L25" i="2"/>
  <c r="K25" i="2"/>
  <c r="J25" i="2"/>
  <c r="I25" i="2"/>
  <c r="H25" i="2"/>
  <c r="G25" i="2"/>
  <c r="F25" i="2"/>
  <c r="E25" i="2"/>
  <c r="D25" i="2"/>
  <c r="C25" i="2"/>
  <c r="G24" i="2"/>
  <c r="F24" i="2"/>
  <c r="E24" i="2"/>
  <c r="D24" i="2"/>
  <c r="C24" i="2"/>
  <c r="Q23" i="2"/>
  <c r="G23" i="2"/>
  <c r="F23" i="2"/>
  <c r="E23" i="2"/>
  <c r="D23" i="2"/>
  <c r="C23" i="2"/>
</calcChain>
</file>

<file path=xl/sharedStrings.xml><?xml version="1.0" encoding="utf-8"?>
<sst xmlns="http://schemas.openxmlformats.org/spreadsheetml/2006/main" count="92" uniqueCount="68">
  <si>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</si>
  <si>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</si>
  <si>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</si>
  <si>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</si>
  <si>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</si>
  <si>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 ПРОТОКОЛ</t>
  </si>
  <si>
    <t>трек - парная гонка преследования 3 км</t>
  </si>
  <si>
    <t>ФИНАЛ</t>
  </si>
  <si>
    <t>МЕСТО ПРОВЕДЕНИЯ: г. Тула</t>
  </si>
  <si>
    <t>НАЧАЛО ГОНКИ:</t>
  </si>
  <si>
    <t>№ ВРВС: 0080411811С</t>
  </si>
  <si>
    <t>ДАТА ПРОВЕДЕНИЯ: 13 мая 2023 года</t>
  </si>
  <si>
    <t>ОКОНЧАНИЕ ГОНКИ:</t>
  </si>
  <si>
    <t>№ ЕКП 2023: 26272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</si>
  <si>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</si>
  <si>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</si>
  <si>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</si>
  <si>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</si>
  <si>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>ГЛАВНЫЙ СУДЬЯ:</t>
  </si>
  <si>
    <t>Гниденко В. Н. (ВК, Тула)</t>
  </si>
  <si>
    <t>ПОКРЫТИЕ ТРЕКА: бетон</t>
  </si>
  <si>
    <t>ГЛАВНЫЙ СЕКРЕТАРЬ:</t>
  </si>
  <si>
    <t>Максимова Е. Г. (ВК, Тула)</t>
  </si>
  <si>
    <t>ДЛИНА ТРЕКА: 333 м</t>
  </si>
  <si>
    <t>СУДЬЯ НА ФИНИШЕ:</t>
  </si>
  <si>
    <t>Копылов С. В. (ВК, Тула)</t>
  </si>
  <si>
    <t>ДИСТАНЦИЯ: ДЛИНА КРУГА/КРУГОВ</t>
  </si>
  <si>
    <t>0,333/9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</si>
  <si>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</si>
  <si>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</si>
  <si>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</si>
  <si>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</si>
  <si>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</si>
  <si>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</si>
  <si>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</si>
  <si>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</si>
  <si>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</si>
  <si>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 xml:space="preserve">ПРИМЕЧАНИЕ </t>
  </si>
  <si>
    <t>0-1000 м</t>
  </si>
  <si>
    <t>1000-2000 м</t>
  </si>
  <si>
    <t>2000-3000 м</t>
  </si>
  <si>
    <t>3000-4000 м</t>
  </si>
  <si>
    <t>1 СР</t>
  </si>
  <si>
    <t>финал</t>
  </si>
  <si>
    <t>3 СР</t>
  </si>
  <si>
    <t>квал</t>
  </si>
  <si>
    <t>1 сп.юн.р.</t>
  </si>
  <si>
    <t>ПОГОДНЫЕ УСЛОВИЯ</t>
  </si>
  <si>
    <t>СТАТИСТИКА ГОНКИ</t>
  </si>
  <si>
    <t>Температура: +19</t>
  </si>
  <si>
    <t>Субъектов РФ</t>
  </si>
  <si>
    <t>КМС</t>
  </si>
  <si>
    <t>Влажность: 48 %</t>
  </si>
  <si>
    <t>Заявлено</t>
  </si>
  <si>
    <t>Осадки: 0мм</t>
  </si>
  <si>
    <t>Стартовало</t>
  </si>
  <si>
    <t>2 СР</t>
  </si>
  <si>
    <t>Ветер: 3 м /c</t>
  </si>
  <si>
    <t>Финишировало</t>
  </si>
  <si>
    <t>Н. финишировало</t>
  </si>
  <si>
    <t>Дисквалифицировано</t>
  </si>
  <si>
    <t>Н. стартовало</t>
  </si>
  <si>
    <t>ГЛАВНЫЙ СУДЬЯ</t>
  </si>
  <si>
    <t>ГЛАВНЫЙ СЕКРЕТАРЬ</t>
  </si>
  <si>
    <t>СУДЬЯ НА ФИНИШЕ</t>
  </si>
  <si>
    <t>Место</t>
  </si>
  <si>
    <t xml:space="preserve">Номер 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</si>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</sst>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.00"/>
    <numFmt numFmtId="165" formatCode="0.0"/>
    <numFmt numFmtId="166" formatCode="m:ss.00"/>
    <numFmt numFmtId="167" formatCode="m:ss.000"/>
    <numFmt numFmtId="168" formatCode="0.000"/>
    <numFmt numFmtId="169" formatCode="yyyy"/>
  </numFmts>
  <fonts count="47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</font>
    <font>
      <sz val="16"/>
      <color rgb="FF000000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charset val="204"/>
    </font>
    <font>
      <b/>
      <sz val="16"/>
      <color rgb="FFFF0000"/>
      <name val="Calibri"/>
      <family val="2"/>
      <charset val="204"/>
    </font>
    <font>
      <sz val="16"/>
      <name val="Calibri"/>
      <family val="2"/>
      <charset val="204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  <charset val="204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</font>
    <font>
      <sz val="8"/>
      <name val="Calibri"/>
      <family val="2"/>
    </font>
    <font>
      <b/>
      <sz val="10"/>
      <color rgb="FF000000"/>
      <name val="Calibri"/>
      <family val="2"/>
      <charset val="204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  <charset val="204"/>
      <scheme val="minor"/>
    </font>
    <font>
      <sz val="10"/>
      <color theme="1"/>
      <name val="Arimo"/>
    </font>
    <font>
      <sz val="9"/>
      <color rgb="FF000000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4" fillId="0" borderId="0" xfId="1" applyFont="1"/>
    <xf numFmtId="0" fontId="5" fillId="0" borderId="0" xfId="1" applyFont="1"/>
    <xf numFmtId="0" fontId="8" fillId="0" borderId="0" xfId="1" applyFont="1"/>
    <xf numFmtId="0" fontId="1" fillId="0" borderId="0" xfId="1"/>
    <xf numFmtId="0" fontId="8" fillId="0" borderId="4" xfId="1" applyFont="1" applyBorder="1"/>
    <xf numFmtId="14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164" fontId="19" fillId="2" borderId="0" xfId="1" applyNumberFormat="1" applyFont="1" applyFill="1" applyAlignment="1">
      <alignment horizontal="center" vertical="center"/>
    </xf>
    <xf numFmtId="0" fontId="21" fillId="0" borderId="5" xfId="1" applyFont="1" applyBorder="1" applyAlignment="1">
      <alignment horizontal="right" vertical="center"/>
    </xf>
    <xf numFmtId="14" fontId="19" fillId="0" borderId="10" xfId="1" applyNumberFormat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20" fillId="0" borderId="10" xfId="1" applyFont="1" applyBorder="1" applyAlignment="1">
      <alignment vertical="center"/>
    </xf>
    <xf numFmtId="164" fontId="19" fillId="2" borderId="10" xfId="1" applyNumberFormat="1" applyFont="1" applyFill="1" applyBorder="1" applyAlignment="1">
      <alignment horizontal="center" vertical="center"/>
    </xf>
    <xf numFmtId="0" fontId="1" fillId="0" borderId="7" xfId="1" applyBorder="1"/>
    <xf numFmtId="0" fontId="21" fillId="0" borderId="8" xfId="1" applyFont="1" applyBorder="1" applyAlignment="1">
      <alignment horizontal="right" vertical="center"/>
    </xf>
    <xf numFmtId="0" fontId="20" fillId="0" borderId="11" xfId="1" applyFont="1" applyBorder="1" applyAlignment="1">
      <alignment vertical="center"/>
    </xf>
    <xf numFmtId="0" fontId="20" fillId="0" borderId="12" xfId="1" applyFont="1" applyBorder="1" applyAlignment="1">
      <alignment horizontal="center" vertical="center"/>
    </xf>
    <xf numFmtId="0" fontId="20" fillId="0" borderId="12" xfId="1" applyFont="1" applyBorder="1" applyAlignment="1">
      <alignment vertical="center"/>
    </xf>
    <xf numFmtId="0" fontId="22" fillId="0" borderId="12" xfId="1" applyFont="1" applyBorder="1" applyAlignment="1">
      <alignment horizontal="right" vertical="center"/>
    </xf>
    <xf numFmtId="0" fontId="8" fillId="0" borderId="7" xfId="1" applyFont="1" applyBorder="1"/>
    <xf numFmtId="14" fontId="13" fillId="0" borderId="12" xfId="1" applyNumberFormat="1" applyFont="1" applyBorder="1" applyAlignment="1">
      <alignment vertical="center"/>
    </xf>
    <xf numFmtId="0" fontId="13" fillId="0" borderId="12" xfId="1" applyFont="1" applyBorder="1" applyAlignment="1">
      <alignment horizontal="right" vertical="center"/>
    </xf>
    <xf numFmtId="0" fontId="20" fillId="0" borderId="17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vertical="center"/>
    </xf>
    <xf numFmtId="14" fontId="13" fillId="0" borderId="18" xfId="1" applyNumberFormat="1" applyFont="1" applyBorder="1" applyAlignment="1">
      <alignment vertical="center"/>
    </xf>
    <xf numFmtId="0" fontId="13" fillId="0" borderId="18" xfId="1" applyFont="1" applyBorder="1" applyAlignment="1">
      <alignment horizontal="right" vertical="center"/>
    </xf>
    <xf numFmtId="164" fontId="25" fillId="0" borderId="19" xfId="1" applyNumberFormat="1" applyFont="1" applyBorder="1" applyAlignment="1">
      <alignment horizontal="left" vertical="center"/>
    </xf>
    <xf numFmtId="164" fontId="25" fillId="0" borderId="18" xfId="1" applyNumberFormat="1" applyFont="1" applyBorder="1" applyAlignment="1">
      <alignment horizontal="left" vertical="center"/>
    </xf>
    <xf numFmtId="165" fontId="26" fillId="0" borderId="18" xfId="1" applyNumberFormat="1" applyFont="1" applyBorder="1" applyAlignment="1">
      <alignment horizontal="center" vertical="center"/>
    </xf>
    <xf numFmtId="49" fontId="27" fillId="0" borderId="20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14" fontId="13" fillId="0" borderId="0" xfId="1" applyNumberFormat="1" applyFont="1" applyAlignment="1">
      <alignment vertical="center"/>
    </xf>
    <xf numFmtId="164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vertical="center"/>
    </xf>
    <xf numFmtId="0" fontId="13" fillId="0" borderId="21" xfId="1" applyFont="1" applyBorder="1" applyAlignment="1">
      <alignment vertical="center"/>
    </xf>
    <xf numFmtId="0" fontId="31" fillId="0" borderId="0" xfId="1" applyFont="1"/>
    <xf numFmtId="0" fontId="32" fillId="0" borderId="34" xfId="1" applyFont="1" applyBorder="1" applyAlignment="1">
      <alignment horizontal="center" vertical="center" wrapText="1"/>
    </xf>
    <xf numFmtId="0" fontId="32" fillId="0" borderId="35" xfId="2" applyFont="1" applyBorder="1" applyAlignment="1">
      <alignment horizontal="center" vertical="center"/>
    </xf>
    <xf numFmtId="0" fontId="31" fillId="0" borderId="35" xfId="1" applyFont="1" applyBorder="1" applyAlignment="1">
      <alignment horizontal="center" vertical="center"/>
    </xf>
    <xf numFmtId="0" fontId="31" fillId="0" borderId="13" xfId="1" applyFont="1" applyBorder="1" applyAlignment="1">
      <alignment horizontal="left" vertical="center"/>
    </xf>
    <xf numFmtId="14" fontId="31" fillId="0" borderId="36" xfId="1" applyNumberFormat="1" applyFont="1" applyBorder="1" applyAlignment="1">
      <alignment horizontal="center" vertical="center"/>
    </xf>
    <xf numFmtId="0" fontId="31" fillId="0" borderId="36" xfId="1" applyFont="1" applyBorder="1" applyAlignment="1">
      <alignment horizontal="center"/>
    </xf>
    <xf numFmtId="0" fontId="33" fillId="0" borderId="36" xfId="1" applyFont="1" applyBorder="1" applyAlignment="1">
      <alignment horizontal="center" vertical="center" wrapText="1"/>
    </xf>
    <xf numFmtId="166" fontId="32" fillId="0" borderId="14" xfId="1" applyNumberFormat="1" applyFont="1" applyBorder="1" applyAlignment="1">
      <alignment horizontal="center" vertical="center"/>
    </xf>
    <xf numFmtId="1" fontId="32" fillId="0" borderId="13" xfId="1" applyNumberFormat="1" applyFont="1" applyBorder="1" applyAlignment="1">
      <alignment horizontal="center" vertical="center"/>
    </xf>
    <xf numFmtId="0" fontId="32" fillId="0" borderId="37" xfId="1" applyFont="1" applyBorder="1" applyAlignment="1">
      <alignment horizontal="center" vertical="center"/>
    </xf>
    <xf numFmtId="0" fontId="13" fillId="0" borderId="0" xfId="1" applyFont="1"/>
    <xf numFmtId="0" fontId="22" fillId="0" borderId="0" xfId="2" applyFont="1" applyAlignment="1">
      <alignment horizontal="center" vertical="center"/>
    </xf>
    <xf numFmtId="0" fontId="32" fillId="0" borderId="32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6" fillId="0" borderId="0" xfId="1" applyFont="1"/>
    <xf numFmtId="0" fontId="37" fillId="0" borderId="35" xfId="2" applyFont="1" applyBorder="1"/>
    <xf numFmtId="167" fontId="32" fillId="0" borderId="36" xfId="1" applyNumberFormat="1" applyFont="1" applyBorder="1" applyAlignment="1">
      <alignment horizontal="center" vertical="center"/>
    </xf>
    <xf numFmtId="0" fontId="32" fillId="0" borderId="36" xfId="1" applyFont="1" applyBorder="1" applyAlignment="1">
      <alignment horizontal="center" vertical="center"/>
    </xf>
    <xf numFmtId="0" fontId="1" fillId="0" borderId="33" xfId="1" applyBorder="1" applyAlignment="1">
      <alignment vertical="center"/>
    </xf>
    <xf numFmtId="166" fontId="34" fillId="0" borderId="14" xfId="1" applyNumberFormat="1" applyFont="1" applyBorder="1" applyAlignment="1">
      <alignment horizontal="center" vertical="center"/>
    </xf>
    <xf numFmtId="1" fontId="34" fillId="0" borderId="13" xfId="1" applyNumberFormat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37" fillId="0" borderId="42" xfId="1" applyFont="1" applyBorder="1"/>
    <xf numFmtId="0" fontId="38" fillId="5" borderId="0" xfId="1" applyFont="1" applyFill="1" applyAlignment="1">
      <alignment horizontal="center"/>
    </xf>
    <xf numFmtId="0" fontId="39" fillId="5" borderId="0" xfId="1" applyFont="1" applyFill="1" applyAlignment="1">
      <alignment horizontal="center"/>
    </xf>
    <xf numFmtId="0" fontId="32" fillId="0" borderId="35" xfId="1" applyFont="1" applyBorder="1" applyAlignment="1">
      <alignment horizontal="center" vertical="center"/>
    </xf>
    <xf numFmtId="0" fontId="32" fillId="0" borderId="43" xfId="1" applyFont="1" applyBorder="1" applyAlignment="1">
      <alignment horizontal="center" vertical="center"/>
    </xf>
    <xf numFmtId="0" fontId="32" fillId="0" borderId="44" xfId="1" applyFont="1" applyBorder="1" applyAlignment="1">
      <alignment horizontal="center"/>
    </xf>
    <xf numFmtId="0" fontId="32" fillId="0" borderId="45" xfId="1" applyFont="1" applyBorder="1"/>
    <xf numFmtId="0" fontId="32" fillId="0" borderId="45" xfId="1" applyFont="1" applyBorder="1" applyAlignment="1">
      <alignment horizontal="center" vertical="center"/>
    </xf>
    <xf numFmtId="0" fontId="33" fillId="0" borderId="45" xfId="1" applyFont="1" applyBorder="1" applyAlignment="1">
      <alignment horizontal="center" vertical="center"/>
    </xf>
    <xf numFmtId="166" fontId="32" fillId="0" borderId="46" xfId="1" applyNumberFormat="1" applyFont="1" applyBorder="1" applyAlignment="1">
      <alignment horizontal="center" vertical="center"/>
    </xf>
    <xf numFmtId="1" fontId="32" fillId="0" borderId="47" xfId="1" applyNumberFormat="1" applyFont="1" applyBorder="1" applyAlignment="1">
      <alignment horizontal="center" vertical="center"/>
    </xf>
    <xf numFmtId="167" fontId="32" fillId="0" borderId="45" xfId="1" applyNumberFormat="1" applyFont="1" applyBorder="1" applyAlignment="1">
      <alignment horizontal="center" vertical="center"/>
    </xf>
    <xf numFmtId="168" fontId="32" fillId="0" borderId="45" xfId="1" applyNumberFormat="1" applyFont="1" applyBorder="1" applyAlignment="1">
      <alignment horizontal="center" vertical="center"/>
    </xf>
    <xf numFmtId="0" fontId="32" fillId="0" borderId="46" xfId="1" applyFont="1" applyBorder="1" applyAlignment="1">
      <alignment horizontal="center" vertical="center"/>
    </xf>
    <xf numFmtId="0" fontId="33" fillId="0" borderId="14" xfId="1" applyFont="1" applyBorder="1" applyAlignment="1">
      <alignment horizontal="center" vertical="center"/>
    </xf>
    <xf numFmtId="0" fontId="32" fillId="0" borderId="33" xfId="1" applyFont="1" applyBorder="1" applyAlignment="1">
      <alignment horizontal="center" vertical="center"/>
    </xf>
    <xf numFmtId="0" fontId="32" fillId="0" borderId="48" xfId="1" applyFont="1" applyBorder="1" applyAlignment="1">
      <alignment horizontal="center" vertical="center"/>
    </xf>
    <xf numFmtId="0" fontId="32" fillId="0" borderId="49" xfId="2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/>
    </xf>
    <xf numFmtId="0" fontId="31" fillId="0" borderId="50" xfId="1" applyFont="1" applyBorder="1" applyAlignment="1">
      <alignment horizontal="left" vertical="center"/>
    </xf>
    <xf numFmtId="14" fontId="31" fillId="0" borderId="51" xfId="1" applyNumberFormat="1" applyFont="1" applyBorder="1" applyAlignment="1">
      <alignment horizontal="center" vertical="center"/>
    </xf>
    <xf numFmtId="0" fontId="31" fillId="0" borderId="51" xfId="1" applyFont="1" applyBorder="1" applyAlignment="1">
      <alignment horizontal="center"/>
    </xf>
    <xf numFmtId="0" fontId="32" fillId="0" borderId="51" xfId="1" applyFont="1" applyBorder="1" applyAlignment="1">
      <alignment horizontal="center" vertical="center" wrapText="1"/>
    </xf>
    <xf numFmtId="166" fontId="32" fillId="0" borderId="19" xfId="1" applyNumberFormat="1" applyFont="1" applyBorder="1" applyAlignment="1">
      <alignment horizontal="center" vertical="center"/>
    </xf>
    <xf numFmtId="1" fontId="32" fillId="0" borderId="50" xfId="1" applyNumberFormat="1" applyFont="1" applyBorder="1" applyAlignment="1">
      <alignment horizontal="center" vertical="center"/>
    </xf>
    <xf numFmtId="167" fontId="32" fillId="0" borderId="51" xfId="1" applyNumberFormat="1" applyFont="1" applyBorder="1" applyAlignment="1">
      <alignment horizontal="center" vertical="center"/>
    </xf>
    <xf numFmtId="0" fontId="32" fillId="0" borderId="51" xfId="1" applyFont="1" applyBorder="1" applyAlignment="1">
      <alignment horizontal="center" vertical="center"/>
    </xf>
    <xf numFmtId="0" fontId="32" fillId="0" borderId="19" xfId="1" applyFont="1" applyBorder="1" applyAlignment="1">
      <alignment horizontal="center" vertical="center"/>
    </xf>
    <xf numFmtId="0" fontId="32" fillId="0" borderId="52" xfId="1" applyFont="1" applyBorder="1" applyAlignment="1">
      <alignment horizontal="center" vertical="center"/>
    </xf>
    <xf numFmtId="0" fontId="32" fillId="0" borderId="53" xfId="1" applyFont="1" applyBorder="1" applyAlignment="1">
      <alignment horizontal="center" vertical="center"/>
    </xf>
    <xf numFmtId="0" fontId="32" fillId="0" borderId="0" xfId="1" applyFont="1" applyAlignment="1">
      <alignment horizontal="left"/>
    </xf>
    <xf numFmtId="0" fontId="40" fillId="0" borderId="0" xfId="1" applyFont="1" applyAlignment="1">
      <alignment vertical="center" wrapText="1"/>
    </xf>
    <xf numFmtId="14" fontId="32" fillId="0" borderId="0" xfId="1" applyNumberFormat="1" applyFont="1" applyAlignment="1">
      <alignment horizontal="center" vertical="center" wrapText="1"/>
    </xf>
    <xf numFmtId="169" fontId="32" fillId="0" borderId="0" xfId="1" applyNumberFormat="1" applyFont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164" fontId="32" fillId="0" borderId="0" xfId="1" applyNumberFormat="1" applyFont="1" applyAlignment="1">
      <alignment horizontal="center" vertical="center" wrapText="1"/>
    </xf>
    <xf numFmtId="2" fontId="32" fillId="0" borderId="0" xfId="1" applyNumberFormat="1" applyFont="1" applyAlignment="1">
      <alignment vertical="center" wrapText="1"/>
    </xf>
    <xf numFmtId="0" fontId="32" fillId="0" borderId="0" xfId="1" applyFont="1" applyAlignment="1">
      <alignment vertical="center" wrapText="1"/>
    </xf>
    <xf numFmtId="0" fontId="41" fillId="3" borderId="25" xfId="1" applyFont="1" applyFill="1" applyBorder="1" applyAlignment="1">
      <alignment vertical="center"/>
    </xf>
    <xf numFmtId="0" fontId="32" fillId="0" borderId="11" xfId="1" applyFont="1" applyBorder="1" applyAlignment="1">
      <alignment vertical="center"/>
    </xf>
    <xf numFmtId="0" fontId="32" fillId="0" borderId="12" xfId="1" applyFont="1" applyBorder="1" applyAlignment="1">
      <alignment vertical="center"/>
    </xf>
    <xf numFmtId="49" fontId="43" fillId="0" borderId="12" xfId="1" applyNumberFormat="1" applyFont="1" applyBorder="1" applyAlignment="1">
      <alignment horizontal="left" vertical="center"/>
    </xf>
    <xf numFmtId="0" fontId="43" fillId="0" borderId="12" xfId="1" applyFont="1" applyBorder="1" applyAlignment="1">
      <alignment vertical="center"/>
    </xf>
    <xf numFmtId="14" fontId="43" fillId="0" borderId="37" xfId="1" applyNumberFormat="1" applyFont="1" applyBorder="1" applyAlignment="1">
      <alignment vertical="center"/>
    </xf>
    <xf numFmtId="0" fontId="43" fillId="0" borderId="56" xfId="1" applyFont="1" applyBorder="1" applyAlignment="1">
      <alignment vertical="center"/>
    </xf>
    <xf numFmtId="0" fontId="32" fillId="0" borderId="14" xfId="1" applyFont="1" applyBorder="1" applyAlignment="1">
      <alignment horizontal="left" vertical="center"/>
    </xf>
    <xf numFmtId="0" fontId="32" fillId="0" borderId="13" xfId="1" applyFont="1" applyBorder="1" applyAlignment="1">
      <alignment horizontal="right" vertical="center"/>
    </xf>
    <xf numFmtId="0" fontId="43" fillId="0" borderId="37" xfId="1" applyFont="1" applyBorder="1" applyAlignment="1">
      <alignment horizontal="right" vertical="center"/>
    </xf>
    <xf numFmtId="0" fontId="44" fillId="0" borderId="56" xfId="1" applyFont="1" applyBorder="1"/>
    <xf numFmtId="0" fontId="43" fillId="0" borderId="56" xfId="1" applyFont="1" applyBorder="1" applyAlignment="1">
      <alignment horizontal="right" vertical="center"/>
    </xf>
    <xf numFmtId="0" fontId="1" fillId="0" borderId="57" xfId="1" applyBorder="1"/>
    <xf numFmtId="49" fontId="32" fillId="0" borderId="35" xfId="1" applyNumberFormat="1" applyFont="1" applyBorder="1" applyAlignment="1">
      <alignment vertical="center"/>
    </xf>
    <xf numFmtId="49" fontId="32" fillId="0" borderId="42" xfId="1" applyNumberFormat="1" applyFont="1" applyBorder="1" applyAlignment="1">
      <alignment vertical="center"/>
    </xf>
    <xf numFmtId="0" fontId="32" fillId="0" borderId="33" xfId="1" applyFont="1" applyBorder="1" applyAlignment="1">
      <alignment vertical="center"/>
    </xf>
    <xf numFmtId="0" fontId="45" fillId="0" borderId="0" xfId="2" applyFont="1"/>
    <xf numFmtId="9" fontId="43" fillId="0" borderId="12" xfId="1" applyNumberFormat="1" applyFont="1" applyBorder="1" applyAlignment="1">
      <alignment horizontal="left" vertical="center"/>
    </xf>
    <xf numFmtId="14" fontId="43" fillId="0" borderId="58" xfId="1" applyNumberFormat="1" applyFont="1" applyBorder="1" applyAlignment="1">
      <alignment vertical="center"/>
    </xf>
    <xf numFmtId="0" fontId="43" fillId="0" borderId="0" xfId="1" applyFont="1" applyAlignment="1">
      <alignment vertical="center"/>
    </xf>
    <xf numFmtId="49" fontId="32" fillId="0" borderId="14" xfId="1" applyNumberFormat="1" applyFont="1" applyBorder="1" applyAlignment="1">
      <alignment horizontal="left" vertical="center"/>
    </xf>
    <xf numFmtId="0" fontId="43" fillId="0" borderId="58" xfId="1" applyFont="1" applyBorder="1" applyAlignment="1">
      <alignment horizontal="right" vertical="center"/>
    </xf>
    <xf numFmtId="0" fontId="44" fillId="0" borderId="0" xfId="1" applyFont="1"/>
    <xf numFmtId="0" fontId="43" fillId="0" borderId="0" xfId="1" applyFont="1" applyAlignment="1">
      <alignment horizontal="right" vertical="center"/>
    </xf>
    <xf numFmtId="0" fontId="43" fillId="0" borderId="12" xfId="1" applyFont="1" applyBorder="1" applyAlignment="1">
      <alignment horizontal="left" vertical="center"/>
    </xf>
    <xf numFmtId="2" fontId="32" fillId="0" borderId="35" xfId="1" applyNumberFormat="1" applyFont="1" applyBorder="1" applyAlignment="1">
      <alignment vertical="center"/>
    </xf>
    <xf numFmtId="2" fontId="32" fillId="0" borderId="42" xfId="1" applyNumberFormat="1" applyFont="1" applyBorder="1" applyAlignment="1">
      <alignment vertical="center"/>
    </xf>
    <xf numFmtId="0" fontId="43" fillId="0" borderId="11" xfId="1" applyFont="1" applyBorder="1" applyAlignment="1">
      <alignment vertical="center"/>
    </xf>
    <xf numFmtId="0" fontId="43" fillId="0" borderId="13" xfId="1" applyFont="1" applyBorder="1" applyAlignment="1">
      <alignment vertical="center"/>
    </xf>
    <xf numFmtId="14" fontId="43" fillId="0" borderId="32" xfId="1" applyNumberFormat="1" applyFont="1" applyBorder="1" applyAlignment="1">
      <alignment vertical="center"/>
    </xf>
    <xf numFmtId="0" fontId="43" fillId="0" borderId="10" xfId="1" applyFont="1" applyBorder="1" applyAlignment="1">
      <alignment vertical="center"/>
    </xf>
    <xf numFmtId="0" fontId="43" fillId="0" borderId="32" xfId="1" applyFont="1" applyBorder="1" applyAlignment="1">
      <alignment horizontal="right" vertical="center"/>
    </xf>
    <xf numFmtId="0" fontId="44" fillId="0" borderId="10" xfId="1" applyFont="1" applyBorder="1"/>
    <xf numFmtId="0" fontId="43" fillId="0" borderId="10" xfId="1" applyFont="1" applyBorder="1" applyAlignment="1">
      <alignment horizontal="right" vertical="center"/>
    </xf>
    <xf numFmtId="0" fontId="1" fillId="0" borderId="59" xfId="1" applyBorder="1"/>
    <xf numFmtId="0" fontId="32" fillId="0" borderId="4" xfId="1" applyFont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vertical="center"/>
    </xf>
    <xf numFmtId="14" fontId="32" fillId="0" borderId="0" xfId="1" applyNumberFormat="1" applyFont="1" applyAlignment="1">
      <alignment vertical="center"/>
    </xf>
    <xf numFmtId="164" fontId="32" fillId="0" borderId="0" xfId="1" applyNumberFormat="1" applyFont="1" applyAlignment="1">
      <alignment horizontal="center" vertical="center"/>
    </xf>
    <xf numFmtId="2" fontId="32" fillId="0" borderId="0" xfId="1" applyNumberFormat="1" applyFont="1" applyAlignment="1">
      <alignment vertical="center"/>
    </xf>
    <xf numFmtId="0" fontId="32" fillId="0" borderId="5" xfId="1" applyFont="1" applyBorder="1" applyAlignment="1">
      <alignment vertical="center"/>
    </xf>
    <xf numFmtId="0" fontId="46" fillId="0" borderId="0" xfId="1" applyFont="1"/>
    <xf numFmtId="0" fontId="32" fillId="0" borderId="4" xfId="1" applyFont="1" applyBorder="1" applyAlignment="1">
      <alignment horizontal="center" vertical="center"/>
    </xf>
    <xf numFmtId="14" fontId="32" fillId="0" borderId="0" xfId="1" applyNumberFormat="1" applyFont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32" fillId="0" borderId="4" xfId="1" applyFont="1" applyBorder="1" applyAlignment="1">
      <alignment horizontal="center" vertical="center"/>
    </xf>
    <xf numFmtId="0" fontId="37" fillId="0" borderId="0" xfId="1" applyFont="1"/>
    <xf numFmtId="0" fontId="32" fillId="0" borderId="56" xfId="1" applyFont="1" applyBorder="1" applyAlignment="1">
      <alignment horizontal="center" vertical="center"/>
    </xf>
    <xf numFmtId="0" fontId="42" fillId="0" borderId="56" xfId="1" applyFont="1" applyBorder="1"/>
    <xf numFmtId="0" fontId="42" fillId="0" borderId="60" xfId="1" applyFont="1" applyBorder="1"/>
    <xf numFmtId="0" fontId="32" fillId="0" borderId="17" xfId="1" applyFont="1" applyBorder="1" applyAlignment="1">
      <alignment horizontal="center" vertical="center"/>
    </xf>
    <xf numFmtId="0" fontId="42" fillId="0" borderId="18" xfId="1" applyFont="1" applyBorder="1"/>
    <xf numFmtId="0" fontId="32" fillId="0" borderId="18" xfId="1" applyFont="1" applyBorder="1" applyAlignment="1">
      <alignment horizontal="center" vertical="center"/>
    </xf>
    <xf numFmtId="0" fontId="42" fillId="0" borderId="20" xfId="1" applyFont="1" applyBorder="1"/>
    <xf numFmtId="0" fontId="41" fillId="3" borderId="54" xfId="1" applyFont="1" applyFill="1" applyBorder="1" applyAlignment="1">
      <alignment horizontal="center" vertical="center"/>
    </xf>
    <xf numFmtId="0" fontId="42" fillId="0" borderId="25" xfId="1" applyFont="1" applyBorder="1"/>
    <xf numFmtId="0" fontId="41" fillId="3" borderId="25" xfId="1" applyFont="1" applyFill="1" applyBorder="1" applyAlignment="1">
      <alignment horizontal="center" vertical="center"/>
    </xf>
    <xf numFmtId="0" fontId="42" fillId="0" borderId="2" xfId="1" applyFont="1" applyBorder="1"/>
    <xf numFmtId="0" fontId="42" fillId="0" borderId="55" xfId="1" applyFont="1" applyBorder="1"/>
    <xf numFmtId="0" fontId="41" fillId="3" borderId="11" xfId="1" applyFont="1" applyFill="1" applyBorder="1" applyAlignment="1">
      <alignment horizontal="center" vertical="center"/>
    </xf>
    <xf numFmtId="0" fontId="42" fillId="0" borderId="12" xfId="1" applyFont="1" applyBorder="1"/>
    <xf numFmtId="0" fontId="41" fillId="3" borderId="12" xfId="1" applyFont="1" applyFill="1" applyBorder="1" applyAlignment="1">
      <alignment horizontal="center" vertical="center"/>
    </xf>
    <xf numFmtId="0" fontId="41" fillId="3" borderId="12" xfId="1" applyFont="1" applyFill="1" applyBorder="1" applyAlignment="1">
      <alignment horizontal="left" vertical="center"/>
    </xf>
    <xf numFmtId="0" fontId="42" fillId="0" borderId="16" xfId="1" applyFont="1" applyBorder="1" applyAlignment="1">
      <alignment horizontal="left"/>
    </xf>
    <xf numFmtId="0" fontId="32" fillId="0" borderId="34" xfId="1" applyFont="1" applyBorder="1" applyAlignment="1">
      <alignment horizontal="center" vertical="center" wrapText="1"/>
    </xf>
    <xf numFmtId="166" fontId="32" fillId="0" borderId="37" xfId="1" applyNumberFormat="1" applyFont="1" applyBorder="1" applyAlignment="1">
      <alignment horizontal="center" vertical="center"/>
    </xf>
    <xf numFmtId="166" fontId="32" fillId="0" borderId="38" xfId="1" applyNumberFormat="1" applyFont="1" applyBorder="1" applyAlignment="1">
      <alignment horizontal="center" vertical="center"/>
    </xf>
    <xf numFmtId="166" fontId="32" fillId="0" borderId="32" xfId="1" applyNumberFormat="1" applyFont="1" applyBorder="1" applyAlignment="1">
      <alignment horizontal="center" vertical="center"/>
    </xf>
    <xf numFmtId="166" fontId="32" fillId="0" borderId="41" xfId="1" applyNumberFormat="1" applyFont="1" applyBorder="1" applyAlignment="1">
      <alignment horizontal="center" vertical="center"/>
    </xf>
    <xf numFmtId="167" fontId="32" fillId="0" borderId="39" xfId="1" applyNumberFormat="1" applyFont="1" applyBorder="1" applyAlignment="1">
      <alignment horizontal="center" vertical="center"/>
    </xf>
    <xf numFmtId="167" fontId="32" fillId="0" borderId="31" xfId="1" applyNumberFormat="1" applyFont="1" applyBorder="1" applyAlignment="1">
      <alignment horizontal="center" vertical="center"/>
    </xf>
    <xf numFmtId="0" fontId="32" fillId="0" borderId="39" xfId="1" applyFont="1" applyBorder="1" applyAlignment="1">
      <alignment horizontal="center" vertical="center"/>
    </xf>
    <xf numFmtId="0" fontId="32" fillId="0" borderId="31" xfId="1" applyFont="1" applyBorder="1" applyAlignment="1">
      <alignment horizontal="center" vertical="center"/>
    </xf>
    <xf numFmtId="0" fontId="35" fillId="0" borderId="40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32" fillId="0" borderId="14" xfId="1" applyNumberFormat="1" applyFont="1" applyBorder="1" applyAlignment="1">
      <alignment horizontal="center" vertical="center"/>
    </xf>
    <xf numFmtId="166" fontId="32" fillId="0" borderId="13" xfId="1" applyNumberFormat="1" applyFont="1" applyBorder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/>
    </xf>
    <xf numFmtId="0" fontId="32" fillId="0" borderId="37" xfId="1" applyFont="1" applyBorder="1" applyAlignment="1">
      <alignment horizontal="center" vertical="center"/>
    </xf>
    <xf numFmtId="0" fontId="32" fillId="0" borderId="32" xfId="1" applyFont="1" applyBorder="1" applyAlignment="1">
      <alignment horizontal="center" vertical="center"/>
    </xf>
    <xf numFmtId="166" fontId="34" fillId="0" borderId="37" xfId="1" applyNumberFormat="1" applyFont="1" applyBorder="1" applyAlignment="1">
      <alignment horizontal="center" vertical="center"/>
    </xf>
    <xf numFmtId="166" fontId="34" fillId="0" borderId="38" xfId="1" applyNumberFormat="1" applyFont="1" applyBorder="1" applyAlignment="1">
      <alignment horizontal="center" vertical="center"/>
    </xf>
    <xf numFmtId="166" fontId="34" fillId="0" borderId="32" xfId="1" applyNumberFormat="1" applyFont="1" applyBorder="1" applyAlignment="1">
      <alignment horizontal="center" vertical="center"/>
    </xf>
    <xf numFmtId="166" fontId="34" fillId="0" borderId="41" xfId="1" applyNumberFormat="1" applyFont="1" applyBorder="1" applyAlignment="1">
      <alignment horizontal="center" vertical="center"/>
    </xf>
    <xf numFmtId="167" fontId="34" fillId="0" borderId="39" xfId="1" applyNumberFormat="1" applyFont="1" applyBorder="1" applyAlignment="1">
      <alignment horizontal="center" vertical="center"/>
    </xf>
    <xf numFmtId="167" fontId="34" fillId="0" borderId="31" xfId="1" applyNumberFormat="1" applyFont="1" applyBorder="1" applyAlignment="1">
      <alignment horizontal="center" vertical="center"/>
    </xf>
    <xf numFmtId="2" fontId="28" fillId="3" borderId="23" xfId="1" applyNumberFormat="1" applyFont="1" applyFill="1" applyBorder="1" applyAlignment="1">
      <alignment horizontal="center" vertical="center" wrapText="1"/>
    </xf>
    <xf numFmtId="0" fontId="29" fillId="0" borderId="30" xfId="1" applyFont="1" applyBorder="1"/>
    <xf numFmtId="0" fontId="28" fillId="3" borderId="27" xfId="1" applyFont="1" applyFill="1" applyBorder="1" applyAlignment="1">
      <alignment horizontal="center" vertical="center" wrapText="1"/>
    </xf>
    <xf numFmtId="0" fontId="29" fillId="0" borderId="32" xfId="1" applyFont="1" applyBorder="1"/>
    <xf numFmtId="0" fontId="30" fillId="4" borderId="28" xfId="1" applyFont="1" applyFill="1" applyBorder="1" applyAlignment="1">
      <alignment horizontal="center" vertical="center" wrapText="1"/>
    </xf>
    <xf numFmtId="0" fontId="30" fillId="4" borderId="33" xfId="1" applyFont="1" applyFill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 vertical="center"/>
    </xf>
    <xf numFmtId="0" fontId="29" fillId="0" borderId="13" xfId="1" applyFont="1" applyBorder="1"/>
    <xf numFmtId="164" fontId="25" fillId="0" borderId="14" xfId="1" applyNumberFormat="1" applyFont="1" applyBorder="1" applyAlignment="1">
      <alignment horizontal="left" vertical="center"/>
    </xf>
    <xf numFmtId="0" fontId="15" fillId="0" borderId="12" xfId="1" applyFont="1" applyBorder="1"/>
    <xf numFmtId="0" fontId="15" fillId="0" borderId="16" xfId="1" applyFont="1" applyBorder="1"/>
    <xf numFmtId="0" fontId="28" fillId="3" borderId="22" xfId="1" applyFont="1" applyFill="1" applyBorder="1" applyAlignment="1">
      <alignment horizontal="center" vertical="center"/>
    </xf>
    <xf numFmtId="0" fontId="29" fillId="0" borderId="29" xfId="1" applyFont="1" applyBorder="1"/>
    <xf numFmtId="0" fontId="28" fillId="3" borderId="23" xfId="1" applyFont="1" applyFill="1" applyBorder="1" applyAlignment="1">
      <alignment horizontal="center" vertical="center" wrapText="1"/>
    </xf>
    <xf numFmtId="0" fontId="29" fillId="0" borderId="31" xfId="1" applyFont="1" applyBorder="1"/>
    <xf numFmtId="14" fontId="28" fillId="3" borderId="23" xfId="1" applyNumberFormat="1" applyFont="1" applyFill="1" applyBorder="1" applyAlignment="1">
      <alignment horizontal="center" vertical="center" wrapText="1"/>
    </xf>
    <xf numFmtId="0" fontId="28" fillId="3" borderId="24" xfId="1" applyFont="1" applyFill="1" applyBorder="1" applyAlignment="1">
      <alignment horizontal="center" vertical="center" wrapText="1"/>
    </xf>
    <xf numFmtId="0" fontId="29" fillId="0" borderId="25" xfId="1" applyFont="1" applyBorder="1" applyAlignment="1">
      <alignment wrapText="1"/>
    </xf>
    <xf numFmtId="0" fontId="29" fillId="0" borderId="26" xfId="1" applyFont="1" applyBorder="1" applyAlignment="1">
      <alignment wrapText="1"/>
    </xf>
    <xf numFmtId="164" fontId="28" fillId="3" borderId="23" xfId="1" applyNumberFormat="1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left" vertical="center"/>
    </xf>
    <xf numFmtId="0" fontId="15" fillId="0" borderId="0" xfId="1" applyFont="1"/>
    <xf numFmtId="0" fontId="18" fillId="0" borderId="9" xfId="1" applyFont="1" applyBorder="1" applyAlignment="1">
      <alignment horizontal="left" vertical="center"/>
    </xf>
    <xf numFmtId="0" fontId="15" fillId="0" borderId="10" xfId="1" applyFont="1" applyBorder="1"/>
    <xf numFmtId="0" fontId="20" fillId="3" borderId="11" xfId="1" applyFont="1" applyFill="1" applyBorder="1" applyAlignment="1">
      <alignment horizontal="center" vertical="center"/>
    </xf>
    <xf numFmtId="0" fontId="13" fillId="0" borderId="12" xfId="1" applyFont="1" applyBorder="1"/>
    <xf numFmtId="0" fontId="13" fillId="0" borderId="13" xfId="1" applyFont="1" applyBorder="1"/>
    <xf numFmtId="164" fontId="18" fillId="3" borderId="14" xfId="1" applyNumberFormat="1" applyFont="1" applyFill="1" applyBorder="1" applyAlignment="1">
      <alignment horizontal="center" vertical="center"/>
    </xf>
    <xf numFmtId="0" fontId="15" fillId="0" borderId="15" xfId="1" applyFont="1" applyBorder="1"/>
    <xf numFmtId="164" fontId="23" fillId="0" borderId="14" xfId="1" applyNumberFormat="1" applyFont="1" applyBorder="1" applyAlignment="1">
      <alignment horizontal="left" vertical="center"/>
    </xf>
    <xf numFmtId="0" fontId="24" fillId="0" borderId="12" xfId="1" applyFont="1" applyBorder="1"/>
    <xf numFmtId="0" fontId="24" fillId="0" borderId="16" xfId="1" applyFont="1" applyBorder="1"/>
    <xf numFmtId="0" fontId="9" fillId="0" borderId="0" xfId="1" applyFont="1" applyAlignment="1">
      <alignment horizontal="center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/>
    <xf numFmtId="0" fontId="13" fillId="0" borderId="3" xfId="1" applyFont="1" applyBorder="1"/>
    <xf numFmtId="0" fontId="14" fillId="2" borderId="4" xfId="1" applyFont="1" applyFill="1" applyBorder="1" applyAlignment="1">
      <alignment horizontal="center" vertical="center"/>
    </xf>
    <xf numFmtId="0" fontId="15" fillId="0" borderId="5" xfId="1" applyFont="1" applyBorder="1"/>
    <xf numFmtId="0" fontId="14" fillId="0" borderId="4" xfId="1" applyFont="1" applyBorder="1" applyAlignment="1">
      <alignment horizontal="center" vertical="center"/>
    </xf>
    <xf numFmtId="0" fontId="5" fillId="0" borderId="0" xfId="1" applyFont="1"/>
    <xf numFmtId="0" fontId="5" fillId="0" borderId="5" xfId="1" applyFont="1" applyBorder="1"/>
    <xf numFmtId="0" fontId="16" fillId="0" borderId="6" xfId="1" applyFont="1" applyBorder="1" applyAlignment="1">
      <alignment horizontal="center" vertical="center"/>
    </xf>
    <xf numFmtId="0" fontId="17" fillId="0" borderId="7" xfId="1" applyFont="1" applyBorder="1"/>
    <xf numFmtId="0" fontId="17" fillId="0" borderId="8" xfId="1" applyFont="1" applyBorder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</cellXfs>
  <cellStyles count="3">
    <cellStyle name="Обычный" xfId="0" builtinId="0"/>
    <cellStyle name="Обычный 2" xfId="1" xr:uid="{6F58AA53-27D3-5848-823D-BC68DAF28B3A}"/>
    <cellStyle name="Обычный 5" xfId="2" xr:uid="{1D213738-7208-EF41-BC7A-ECB00E4B3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</xdr:colOff>
      <xdr:row>0</xdr:row>
      <xdr:rowOff>142875</xdr:rowOff>
    </xdr:from>
    <xdr:ext cx="876301" cy="733425"/>
    <xdr:pic>
      <xdr:nvPicPr>
        <xdr:cNvPr id="2" name="image2.jpg">
          <a:extLst>
            <a:ext uri="{FF2B5EF4-FFF2-40B4-BE49-F238E27FC236}">
              <a16:creationId xmlns:a16="http://schemas.microsoft.com/office/drawing/2014/main" id="{0A233D7B-DF33-4B47-B35C-D9D6B04B04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849" y="142875"/>
          <a:ext cx="876301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415925</xdr:colOff>
      <xdr:row>2</xdr:row>
      <xdr:rowOff>47625</xdr:rowOff>
    </xdr:from>
    <xdr:ext cx="990600" cy="590550"/>
    <xdr:pic>
      <xdr:nvPicPr>
        <xdr:cNvPr id="3" name="image1.jpg">
          <a:extLst>
            <a:ext uri="{FF2B5EF4-FFF2-40B4-BE49-F238E27FC236}">
              <a16:creationId xmlns:a16="http://schemas.microsoft.com/office/drawing/2014/main" id="{BCD9BA3F-776A-DF4C-9F2F-C0EDB451AC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37225" y="250825"/>
          <a:ext cx="990600" cy="590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161472</xdr:colOff>
      <xdr:row>75</xdr:row>
      <xdr:rowOff>90714</xdr:rowOff>
    </xdr:from>
    <xdr:to>
      <xdr:col>15</xdr:col>
      <xdr:colOff>437243</xdr:colOff>
      <xdr:row>79</xdr:row>
      <xdr:rowOff>90714</xdr:rowOff>
    </xdr:to>
    <xdr:pic>
      <xdr:nvPicPr>
        <xdr:cNvPr id="4" name="Рисунок 8">
          <a:extLst>
            <a:ext uri="{FF2B5EF4-FFF2-40B4-BE49-F238E27FC236}">
              <a16:creationId xmlns:a16="http://schemas.microsoft.com/office/drawing/2014/main" id="{AEA5A4BE-37E9-FB44-A885-0A06D4A2E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2972" y="11431814"/>
          <a:ext cx="1215571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319315</xdr:colOff>
      <xdr:row>71</xdr:row>
      <xdr:rowOff>123371</xdr:rowOff>
    </xdr:from>
    <xdr:to>
      <xdr:col>6</xdr:col>
      <xdr:colOff>264119</xdr:colOff>
      <xdr:row>81</xdr:row>
      <xdr:rowOff>128255</xdr:rowOff>
    </xdr:to>
    <xdr:pic>
      <xdr:nvPicPr>
        <xdr:cNvPr id="5" name="Рисунок 9" descr="C:\Users\Judge\Desktop\Максимова.jpg">
          <a:extLst>
            <a:ext uri="{FF2B5EF4-FFF2-40B4-BE49-F238E27FC236}">
              <a16:creationId xmlns:a16="http://schemas.microsoft.com/office/drawing/2014/main" id="{75134A6E-C362-2B4D-80B1-DE8389C8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315" y="10943771"/>
          <a:ext cx="1024304" cy="143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87085</xdr:colOff>
      <xdr:row>74</xdr:row>
      <xdr:rowOff>125186</xdr:rowOff>
    </xdr:from>
    <xdr:to>
      <xdr:col>3</xdr:col>
      <xdr:colOff>480785</xdr:colOff>
      <xdr:row>79</xdr:row>
      <xdr:rowOff>124453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396B84A-789A-C942-9EAD-1171A792B124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11313886"/>
          <a:ext cx="1168400" cy="7612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55;&#1056;%20&#1058;&#1059;&#1051;&#1040;%2012-16%20&#1052;&#1040;&#1071;.xlsx" TargetMode="External"/><Relationship Id="rId1" Type="http://schemas.openxmlformats.org/officeDocument/2006/relationships/externalLinkPath" Target="/Users/ekaterinamaksimova/Desktop/&#1055;&#1056;%20&#1058;&#1059;&#1051;&#1040;%2012-16%20&#1052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ринт д"/>
      <sheetName val="спринт м)"/>
      <sheetName val="спринт д над"/>
      <sheetName val="спринт м над"/>
      <sheetName val="над"/>
      <sheetName val="спринт д 1 4"/>
      <sheetName val="спринт д 1 4рег"/>
      <sheetName val="спринт д 1 4 (2)"/>
      <sheetName val="спринт м 1 4"/>
      <sheetName val="над рег 1 4"/>
      <sheetName val="ст 200 д (2)"/>
      <sheetName val="ст 200 ю (2)"/>
      <sheetName val="ст очки д "/>
      <sheetName val="ст очки м"/>
      <sheetName val="Д ОЧКИ"/>
      <sheetName val="Ю ОЧКИ "/>
      <sheetName val="преследка"/>
      <sheetName val="ст 200 д"/>
      <sheetName val="ст 200 ю"/>
      <sheetName val="ст 200 д РГ"/>
      <sheetName val="ст 200 ю РГ"/>
      <sheetName val="кейрин Д"/>
      <sheetName val="кейрин"/>
      <sheetName val="Кейрин.табл муж ф"/>
      <sheetName val="Кейрин.табл жен"/>
      <sheetName val="ст выб ю РГ"/>
      <sheetName val="ст выб д РГ"/>
      <sheetName val="ст выб ю"/>
      <sheetName val="ст выб д"/>
      <sheetName val="ст 500 Д"/>
      <sheetName val="ст 500 Ю"/>
      <sheetName val="старт 3км Д"/>
      <sheetName val="старт 3км Ю (2)"/>
      <sheetName val="тех 3 км д"/>
      <sheetName val="тех 3 км ю"/>
      <sheetName val="ст выб д 2"/>
      <sheetName val="ст выб ю 1"/>
      <sheetName val="ст выб ю РГ (2)"/>
      <sheetName val="ст выб д РГ (2)"/>
      <sheetName val="парная 3 км Ю Ф"/>
      <sheetName val="ст выб д 1"/>
      <sheetName val="ст выб ю 2"/>
      <sheetName val="ст скретч Д"/>
      <sheetName val="ст скретч Ю"/>
      <sheetName val="мой список М (2)"/>
      <sheetName val="мой списокД"/>
      <sheetName val="мой список М"/>
      <sheetName val="мой список РС"/>
      <sheetName val="спис ВС РЕГИОНЫ  РС"/>
      <sheetName val="спис ВС РЕГИОНЫ "/>
      <sheetName val="спис ПР РЕГИОНЫ"/>
      <sheetName val="спис ПР"/>
      <sheetName val="спис ВС"/>
      <sheetName val="спис РС"/>
      <sheetName val="парная 3 км Д"/>
      <sheetName val="парная 3 км Ю"/>
      <sheetName val="500схД"/>
      <sheetName val="500схЮ "/>
      <sheetName val="Скретч Д"/>
      <sheetName val="Скретч Ю"/>
      <sheetName val="парная 3 км Д Ф"/>
      <sheetName val="парная 3 км Д Ф все"/>
      <sheetName val="парная 3 км Ю1"/>
      <sheetName val="парная 3 км Ю Ф все"/>
      <sheetName val="кейрин Д "/>
      <sheetName val="кейрин М"/>
      <sheetName val="Д выб кв1"/>
      <sheetName val="Д выб кв2"/>
      <sheetName val="Ю выб кв1"/>
      <sheetName val="Ю выб кв2"/>
      <sheetName val="кейрин Д  (2)"/>
      <sheetName val="кейрин М (2)"/>
      <sheetName val="Д выб РГ  (2)"/>
      <sheetName val="Ю выб РГ (2)"/>
      <sheetName val="Д выб кв2 (2)"/>
      <sheetName val="Ю выб кв2 (2)"/>
      <sheetName val="кейрин Д  (3)"/>
      <sheetName val="кейрин М (3)"/>
      <sheetName val="кейрин ф Д"/>
      <sheetName val="кейрин ф Ю"/>
      <sheetName val="200схД"/>
      <sheetName val="200схЮ"/>
      <sheetName val="200схД РС"/>
      <sheetName val="200схЮ РС"/>
      <sheetName val="финалл д"/>
      <sheetName val="финал м"/>
      <sheetName val="финал д регион"/>
      <sheetName val="финал м рег"/>
      <sheetName val="спринтФД"/>
      <sheetName val="спринтФМ "/>
      <sheetName val="спринтФМ  РС"/>
      <sheetName val="спринтФД  Р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10132790051</v>
          </cell>
          <cell r="D9" t="str">
            <v>Дроздова Ольга</v>
          </cell>
          <cell r="E9">
            <v>39616</v>
          </cell>
          <cell r="F9" t="str">
            <v>2 СР</v>
          </cell>
          <cell r="G9" t="str">
            <v>Тульская область</v>
          </cell>
        </row>
        <row r="10">
          <cell r="B10">
            <v>2</v>
          </cell>
          <cell r="C10">
            <v>10132789849</v>
          </cell>
          <cell r="D10" t="str">
            <v>Лучина Виктория</v>
          </cell>
          <cell r="E10">
            <v>39558</v>
          </cell>
          <cell r="F10" t="str">
            <v>2 СР</v>
          </cell>
          <cell r="G10" t="str">
            <v>Тульская область</v>
          </cell>
        </row>
        <row r="11">
          <cell r="B11">
            <v>3</v>
          </cell>
          <cell r="C11">
            <v>10137919432</v>
          </cell>
          <cell r="D11" t="str">
            <v>Ермолова Мария</v>
          </cell>
          <cell r="E11">
            <v>39688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10094255385</v>
          </cell>
          <cell r="D12" t="str">
            <v>Изотова Анна</v>
          </cell>
          <cell r="E12">
            <v>39316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10216899027</v>
          </cell>
          <cell r="D13" t="str">
            <v>Юрченко Александра</v>
          </cell>
          <cell r="E13">
            <v>39346</v>
          </cell>
          <cell r="F13" t="str">
            <v>КМС</v>
          </cell>
          <cell r="G13" t="str">
            <v>Тульская область</v>
          </cell>
        </row>
        <row r="14">
          <cell r="B14">
            <v>6</v>
          </cell>
          <cell r="C14">
            <v>10119926033</v>
          </cell>
          <cell r="D14" t="str">
            <v>Боброва Мария</v>
          </cell>
          <cell r="E14">
            <v>39162</v>
          </cell>
          <cell r="F14" t="str">
            <v>2 СР</v>
          </cell>
          <cell r="G14" t="str">
            <v>Тульская область</v>
          </cell>
        </row>
        <row r="15">
          <cell r="B15">
            <v>7</v>
          </cell>
          <cell r="D15" t="str">
            <v>Кузьмина Каролина</v>
          </cell>
          <cell r="E15">
            <v>39167</v>
          </cell>
          <cell r="F15" t="str">
            <v>2 СР</v>
          </cell>
          <cell r="G15" t="str">
            <v>Тульская область</v>
          </cell>
        </row>
        <row r="16">
          <cell r="B16">
            <v>8</v>
          </cell>
          <cell r="C16">
            <v>10130345045</v>
          </cell>
          <cell r="D16" t="str">
            <v>Соколова Софья</v>
          </cell>
          <cell r="E16">
            <v>39106</v>
          </cell>
          <cell r="F16" t="str">
            <v>1 СР</v>
          </cell>
          <cell r="G16" t="str">
            <v>Тульская область</v>
          </cell>
        </row>
        <row r="17">
          <cell r="B17">
            <v>9</v>
          </cell>
          <cell r="D17" t="str">
            <v>Кузина Анна</v>
          </cell>
          <cell r="E17">
            <v>39443</v>
          </cell>
          <cell r="F17" t="str">
            <v>2 СР</v>
          </cell>
          <cell r="G17" t="str">
            <v>Тульская область</v>
          </cell>
        </row>
        <row r="18">
          <cell r="B18">
            <v>10</v>
          </cell>
          <cell r="C18">
            <v>10142530164</v>
          </cell>
          <cell r="D18" t="str">
            <v>Ростовцева Светлана</v>
          </cell>
          <cell r="E18">
            <v>39776</v>
          </cell>
          <cell r="F18" t="str">
            <v>2 СР</v>
          </cell>
          <cell r="G18" t="str">
            <v>Тульская область</v>
          </cell>
        </row>
        <row r="19">
          <cell r="B19">
            <v>11</v>
          </cell>
          <cell r="C19">
            <v>10142335255</v>
          </cell>
          <cell r="D19" t="str">
            <v>Гвоздева Диана</v>
          </cell>
          <cell r="E19">
            <v>39650</v>
          </cell>
          <cell r="F19" t="str">
            <v>2 СР</v>
          </cell>
          <cell r="G19" t="str">
            <v>Тульская область</v>
          </cell>
        </row>
        <row r="20">
          <cell r="B20">
            <v>51</v>
          </cell>
          <cell r="C20">
            <v>0</v>
          </cell>
          <cell r="D20" t="str">
            <v>Мишина Алена</v>
          </cell>
          <cell r="E20">
            <v>39871</v>
          </cell>
          <cell r="F20" t="str">
            <v>2 СР</v>
          </cell>
          <cell r="G20" t="str">
            <v>Тульская область</v>
          </cell>
        </row>
        <row r="21">
          <cell r="B21">
            <v>12</v>
          </cell>
          <cell r="C21">
            <v>10126133023</v>
          </cell>
          <cell r="D21" t="str">
            <v>Свирщук Анастасия</v>
          </cell>
          <cell r="E21">
            <v>39690</v>
          </cell>
          <cell r="F21" t="str">
            <v>КМС</v>
          </cell>
          <cell r="G21" t="str">
            <v>Донецкая Народная Республика</v>
          </cell>
        </row>
        <row r="22">
          <cell r="B22">
            <v>13</v>
          </cell>
          <cell r="C22">
            <v>10139118794</v>
          </cell>
          <cell r="D22" t="str">
            <v>Бедная Диана</v>
          </cell>
          <cell r="E22">
            <v>40069</v>
          </cell>
          <cell r="F22" t="str">
            <v>1 СР</v>
          </cell>
          <cell r="G22" t="str">
            <v>Донецкая Народная Республика</v>
          </cell>
        </row>
        <row r="23">
          <cell r="B23">
            <v>14</v>
          </cell>
          <cell r="C23">
            <v>10105526785</v>
          </cell>
          <cell r="D23" t="str">
            <v xml:space="preserve">Касимова Виолетта </v>
          </cell>
          <cell r="E23">
            <v>39379</v>
          </cell>
          <cell r="F23" t="str">
            <v>КМС</v>
          </cell>
          <cell r="G23" t="str">
            <v xml:space="preserve">Санкт - Петербург </v>
          </cell>
        </row>
        <row r="24">
          <cell r="B24">
            <v>15</v>
          </cell>
          <cell r="C24">
            <v>10123783704</v>
          </cell>
          <cell r="D24" t="str">
            <v>Таджиева Алина</v>
          </cell>
          <cell r="E24">
            <v>39323</v>
          </cell>
          <cell r="F24" t="str">
            <v>КМС</v>
          </cell>
          <cell r="G24" t="str">
            <v xml:space="preserve">Санкт - Петербург </v>
          </cell>
        </row>
        <row r="25">
          <cell r="B25">
            <v>16</v>
          </cell>
          <cell r="C25">
            <v>10117352200</v>
          </cell>
          <cell r="D25" t="str">
            <v>Осипова Виктория</v>
          </cell>
          <cell r="E25">
            <v>39275</v>
          </cell>
          <cell r="F25" t="str">
            <v>КМС</v>
          </cell>
          <cell r="G25" t="str">
            <v xml:space="preserve">Санкт - Петербург </v>
          </cell>
        </row>
        <row r="26">
          <cell r="B26">
            <v>17</v>
          </cell>
          <cell r="C26">
            <v>10111188252</v>
          </cell>
          <cell r="D26" t="str">
            <v xml:space="preserve">Удянская Александра </v>
          </cell>
          <cell r="E26">
            <v>39157</v>
          </cell>
          <cell r="F26" t="str">
            <v>КМС</v>
          </cell>
          <cell r="G26" t="str">
            <v xml:space="preserve">Санкт - Петербург </v>
          </cell>
        </row>
        <row r="27">
          <cell r="B27">
            <v>18</v>
          </cell>
          <cell r="C27">
            <v>10132012435</v>
          </cell>
          <cell r="D27" t="str">
            <v>Лосева Анфиса</v>
          </cell>
          <cell r="E27">
            <v>39524</v>
          </cell>
          <cell r="F27" t="str">
            <v>1 СР</v>
          </cell>
          <cell r="G27" t="str">
            <v xml:space="preserve">Санкт - Петербург </v>
          </cell>
        </row>
        <row r="28">
          <cell r="B28">
            <v>19</v>
          </cell>
          <cell r="C28">
            <v>10119496506</v>
          </cell>
          <cell r="D28" t="str">
            <v>Колоницкая Виктория</v>
          </cell>
          <cell r="E28">
            <v>39295</v>
          </cell>
          <cell r="F28" t="str">
            <v>1 СР</v>
          </cell>
          <cell r="G28" t="str">
            <v xml:space="preserve">Санкт - Петербург </v>
          </cell>
        </row>
        <row r="30">
          <cell r="B30">
            <v>20</v>
          </cell>
          <cell r="C30">
            <v>10117776774</v>
          </cell>
          <cell r="D30" t="str">
            <v>Алексеенко Сабрина</v>
          </cell>
          <cell r="E30">
            <v>39255</v>
          </cell>
          <cell r="F30" t="str">
            <v>КМС</v>
          </cell>
          <cell r="G30" t="str">
            <v>Иркутская область</v>
          </cell>
        </row>
        <row r="31">
          <cell r="B31">
            <v>21</v>
          </cell>
          <cell r="C31">
            <v>10119123155</v>
          </cell>
          <cell r="D31" t="str">
            <v>Шишкина Виктория</v>
          </cell>
          <cell r="E31">
            <v>39607</v>
          </cell>
          <cell r="F31" t="str">
            <v>1 СР</v>
          </cell>
          <cell r="G31" t="str">
            <v>Иркутская область</v>
          </cell>
        </row>
        <row r="33">
          <cell r="B33">
            <v>22</v>
          </cell>
          <cell r="C33">
            <v>10090053164</v>
          </cell>
          <cell r="D33" t="str">
            <v>Клименко Эвелина</v>
          </cell>
          <cell r="E33">
            <v>39217</v>
          </cell>
          <cell r="F33" t="str">
            <v>КМС</v>
          </cell>
          <cell r="G33" t="str">
            <v xml:space="preserve">Санкт - Петербург </v>
          </cell>
        </row>
        <row r="34">
          <cell r="B34">
            <v>23</v>
          </cell>
          <cell r="C34">
            <v>10137422207</v>
          </cell>
          <cell r="D34" t="str">
            <v>Беляева Мария</v>
          </cell>
          <cell r="E34">
            <v>39866</v>
          </cell>
          <cell r="F34" t="str">
            <v>КМС</v>
          </cell>
          <cell r="G34" t="str">
            <v xml:space="preserve">Санкт - Петербург </v>
          </cell>
        </row>
        <row r="36">
          <cell r="B36">
            <v>24</v>
          </cell>
          <cell r="C36">
            <v>10116665217</v>
          </cell>
          <cell r="D36" t="str">
            <v>Петричина Алина</v>
          </cell>
          <cell r="E36">
            <v>39140</v>
          </cell>
          <cell r="F36" t="str">
            <v>КМС</v>
          </cell>
          <cell r="G36" t="str">
            <v>Москва</v>
          </cell>
        </row>
        <row r="37">
          <cell r="B37">
            <v>25</v>
          </cell>
          <cell r="C37">
            <v>10112463400</v>
          </cell>
          <cell r="D37" t="str">
            <v>Сашенкова Александра</v>
          </cell>
          <cell r="E37">
            <v>39458</v>
          </cell>
          <cell r="F37" t="str">
            <v>КМС</v>
          </cell>
          <cell r="G37" t="str">
            <v>Москва</v>
          </cell>
        </row>
        <row r="38">
          <cell r="B38">
            <v>26</v>
          </cell>
          <cell r="C38">
            <v>10131543502</v>
          </cell>
          <cell r="D38" t="str">
            <v>Солозобова Вероника</v>
          </cell>
          <cell r="E38">
            <v>39647</v>
          </cell>
          <cell r="F38" t="str">
            <v>КМС</v>
          </cell>
          <cell r="G38" t="str">
            <v>Москва</v>
          </cell>
        </row>
        <row r="39">
          <cell r="B39">
            <v>27</v>
          </cell>
          <cell r="C39">
            <v>10138758783</v>
          </cell>
          <cell r="D39" t="str">
            <v xml:space="preserve">Савичева Кристина </v>
          </cell>
          <cell r="E39">
            <v>39673</v>
          </cell>
          <cell r="F39" t="str">
            <v>1 СР</v>
          </cell>
          <cell r="G39" t="str">
            <v>Москва</v>
          </cell>
        </row>
        <row r="41">
          <cell r="B41">
            <v>28</v>
          </cell>
          <cell r="C41">
            <v>10127774747</v>
          </cell>
          <cell r="D41" t="str">
            <v>Булавкина Анастасия</v>
          </cell>
          <cell r="E41">
            <v>39361</v>
          </cell>
          <cell r="F41" t="str">
            <v>КМС</v>
          </cell>
          <cell r="G41" t="str">
            <v xml:space="preserve">Московская область </v>
          </cell>
        </row>
        <row r="43">
          <cell r="B43">
            <v>29</v>
          </cell>
          <cell r="C43">
            <v>10126009145</v>
          </cell>
          <cell r="D43" t="str">
            <v>Кузьмина Дарья</v>
          </cell>
          <cell r="E43">
            <v>39484</v>
          </cell>
          <cell r="F43" t="str">
            <v>1 СР</v>
          </cell>
          <cell r="G43" t="str">
            <v>Ростовская область</v>
          </cell>
        </row>
        <row r="44">
          <cell r="B44">
            <v>30</v>
          </cell>
          <cell r="C44">
            <v>10127430395</v>
          </cell>
          <cell r="D44" t="str">
            <v>Евко Валерия</v>
          </cell>
          <cell r="E44">
            <v>39225</v>
          </cell>
          <cell r="F44" t="str">
            <v>1 СР</v>
          </cell>
          <cell r="G44" t="str">
            <v>Ростовская область</v>
          </cell>
        </row>
        <row r="45">
          <cell r="B45">
            <v>31</v>
          </cell>
          <cell r="C45">
            <v>10141651104</v>
          </cell>
          <cell r="D45" t="str">
            <v xml:space="preserve">Слесова Екатерина </v>
          </cell>
          <cell r="E45">
            <v>39720</v>
          </cell>
          <cell r="F45" t="str">
            <v>1 СР</v>
          </cell>
          <cell r="G45" t="str">
            <v>Ростовская область</v>
          </cell>
        </row>
        <row r="46">
          <cell r="B46">
            <v>32</v>
          </cell>
          <cell r="C46">
            <v>10142011307</v>
          </cell>
          <cell r="D46" t="str">
            <v>Будник Мария</v>
          </cell>
          <cell r="E46">
            <v>39664</v>
          </cell>
          <cell r="F46" t="str">
            <v>1 СР</v>
          </cell>
          <cell r="G46" t="str">
            <v>Ростовская область</v>
          </cell>
        </row>
        <row r="48">
          <cell r="B48">
            <v>33</v>
          </cell>
          <cell r="C48">
            <v>10083844154</v>
          </cell>
          <cell r="D48" t="str">
            <v xml:space="preserve">Смирнова Анна </v>
          </cell>
          <cell r="E48">
            <v>39353</v>
          </cell>
          <cell r="F48" t="str">
            <v>КМС</v>
          </cell>
          <cell r="G48" t="str">
            <v>Москва</v>
          </cell>
        </row>
        <row r="50">
          <cell r="B50">
            <v>34</v>
          </cell>
          <cell r="C50">
            <v>10130128817</v>
          </cell>
          <cell r="D50" t="str">
            <v>Алякрирнская София</v>
          </cell>
          <cell r="E50">
            <v>40101</v>
          </cell>
          <cell r="F50" t="str">
            <v>3 СР</v>
          </cell>
          <cell r="G50" t="str">
            <v>Москва</v>
          </cell>
        </row>
        <row r="51">
          <cell r="B51">
            <v>35</v>
          </cell>
          <cell r="C51">
            <v>0</v>
          </cell>
          <cell r="D51" t="str">
            <v xml:space="preserve">Баженова Кристина </v>
          </cell>
          <cell r="E51">
            <v>39526</v>
          </cell>
          <cell r="F51" t="str">
            <v>2 СР</v>
          </cell>
          <cell r="G51" t="str">
            <v>Москва</v>
          </cell>
        </row>
        <row r="52">
          <cell r="B52">
            <v>36</v>
          </cell>
          <cell r="C52">
            <v>10130164208</v>
          </cell>
          <cell r="D52" t="str">
            <v>Босаргина Дарья</v>
          </cell>
          <cell r="E52">
            <v>39492</v>
          </cell>
          <cell r="F52" t="str">
            <v>2 СР</v>
          </cell>
          <cell r="G52" t="str">
            <v>Москва</v>
          </cell>
        </row>
        <row r="54">
          <cell r="B54">
            <v>37</v>
          </cell>
          <cell r="C54">
            <v>10114465336</v>
          </cell>
          <cell r="D54" t="str">
            <v xml:space="preserve">Гейко Диана </v>
          </cell>
          <cell r="E54">
            <v>39338</v>
          </cell>
          <cell r="F54" t="str">
            <v>КМС</v>
          </cell>
          <cell r="G54" t="str">
            <v>Республика Адыгея</v>
          </cell>
        </row>
        <row r="55">
          <cell r="B55">
            <v>38</v>
          </cell>
          <cell r="C55">
            <v>10120034046</v>
          </cell>
          <cell r="D55" t="str">
            <v>Максимчук Милана</v>
          </cell>
          <cell r="E55">
            <v>39194</v>
          </cell>
          <cell r="F55" t="str">
            <v>КМС</v>
          </cell>
          <cell r="G55" t="str">
            <v>Республика Адыгея</v>
          </cell>
        </row>
        <row r="56">
          <cell r="B56">
            <v>39</v>
          </cell>
          <cell r="C56">
            <v>10120034450</v>
          </cell>
          <cell r="D56" t="str">
            <v>Сандалова Анастасия</v>
          </cell>
          <cell r="E56">
            <v>39183</v>
          </cell>
          <cell r="F56" t="str">
            <v>1 СР</v>
          </cell>
          <cell r="G56" t="str">
            <v>Республика Адыгея</v>
          </cell>
        </row>
        <row r="57">
          <cell r="B57">
            <v>40</v>
          </cell>
          <cell r="C57">
            <v>10109564413</v>
          </cell>
          <cell r="D57" t="str">
            <v>Радуненко Анна</v>
          </cell>
          <cell r="E57">
            <v>39437</v>
          </cell>
          <cell r="F57" t="str">
            <v>КМС</v>
          </cell>
          <cell r="G57" t="str">
            <v>Республика Адыгея</v>
          </cell>
        </row>
        <row r="59">
          <cell r="B59">
            <v>41</v>
          </cell>
          <cell r="C59">
            <v>10142055268</v>
          </cell>
          <cell r="D59" t="str">
            <v>Тинькова София</v>
          </cell>
          <cell r="E59">
            <v>39565</v>
          </cell>
          <cell r="F59" t="str">
            <v>2 СР</v>
          </cell>
          <cell r="G59" t="str">
            <v xml:space="preserve">Воронежская область </v>
          </cell>
        </row>
        <row r="60">
          <cell r="B60">
            <v>42</v>
          </cell>
          <cell r="C60">
            <v>10129964624</v>
          </cell>
          <cell r="D60" t="str">
            <v xml:space="preserve">Минашкина Тамила </v>
          </cell>
          <cell r="E60">
            <v>39591</v>
          </cell>
          <cell r="F60" t="str">
            <v>КМС</v>
          </cell>
          <cell r="G60" t="str">
            <v xml:space="preserve">Воронежская область </v>
          </cell>
        </row>
        <row r="61">
          <cell r="B61">
            <v>43</v>
          </cell>
          <cell r="C61">
            <v>10116809808</v>
          </cell>
          <cell r="D61" t="str">
            <v>Ткачук Злата</v>
          </cell>
          <cell r="E61">
            <v>39733</v>
          </cell>
          <cell r="F61" t="str">
            <v>1 СР</v>
          </cell>
          <cell r="G61" t="str">
            <v xml:space="preserve">Воронежская область </v>
          </cell>
        </row>
        <row r="62">
          <cell r="B62">
            <v>44</v>
          </cell>
          <cell r="C62">
            <v>10119972109</v>
          </cell>
          <cell r="D62" t="str">
            <v>Колупаева Кристина</v>
          </cell>
          <cell r="E62">
            <v>39525</v>
          </cell>
          <cell r="F62" t="str">
            <v>КМС</v>
          </cell>
          <cell r="G62" t="str">
            <v xml:space="preserve">Воронежская область </v>
          </cell>
        </row>
        <row r="63">
          <cell r="B63">
            <v>45</v>
          </cell>
          <cell r="C63">
            <v>10142218047</v>
          </cell>
          <cell r="D63" t="str">
            <v>Кузнецова Виктория</v>
          </cell>
          <cell r="E63">
            <v>40035</v>
          </cell>
          <cell r="F63" t="str">
            <v>3 СР</v>
          </cell>
          <cell r="G63" t="str">
            <v xml:space="preserve">Воронежская область </v>
          </cell>
        </row>
        <row r="64">
          <cell r="B64">
            <v>46</v>
          </cell>
          <cell r="C64">
            <v>10142216330</v>
          </cell>
          <cell r="D64" t="str">
            <v xml:space="preserve">Кулагина Арина </v>
          </cell>
          <cell r="E64">
            <v>40094</v>
          </cell>
          <cell r="F64" t="str">
            <v>3 СР</v>
          </cell>
          <cell r="G64" t="str">
            <v xml:space="preserve">Воронежская область </v>
          </cell>
        </row>
        <row r="65">
          <cell r="B65">
            <v>47</v>
          </cell>
          <cell r="C65">
            <v>20100312</v>
          </cell>
          <cell r="D65" t="str">
            <v xml:space="preserve">Сухарева Александра </v>
          </cell>
          <cell r="E65">
            <v>40249</v>
          </cell>
          <cell r="F65" t="str">
            <v>3 СР</v>
          </cell>
          <cell r="G65" t="str">
            <v xml:space="preserve">Воронежская область </v>
          </cell>
        </row>
        <row r="67">
          <cell r="B67">
            <v>48</v>
          </cell>
          <cell r="C67">
            <v>10120120235</v>
          </cell>
          <cell r="D67" t="str">
            <v>Голуенко Дарья</v>
          </cell>
          <cell r="E67">
            <v>39166</v>
          </cell>
          <cell r="F67" t="str">
            <v>1 СР</v>
          </cell>
          <cell r="G67" t="str">
            <v>Москва</v>
          </cell>
        </row>
        <row r="68">
          <cell r="B68">
            <v>49</v>
          </cell>
          <cell r="C68">
            <v>10112709637</v>
          </cell>
          <cell r="D68" t="str">
            <v>Фарафонтова Елизавета</v>
          </cell>
          <cell r="E68">
            <v>39296</v>
          </cell>
          <cell r="F68" t="str">
            <v>1 СР</v>
          </cell>
          <cell r="G68" t="str">
            <v>Москва</v>
          </cell>
        </row>
        <row r="69">
          <cell r="B69">
            <v>50</v>
          </cell>
          <cell r="C69">
            <v>10131600486</v>
          </cell>
          <cell r="D69" t="str">
            <v xml:space="preserve">Клиндух Алина </v>
          </cell>
          <cell r="E69">
            <v>39550</v>
          </cell>
          <cell r="F69" t="str">
            <v>3 СР</v>
          </cell>
          <cell r="G69" t="str">
            <v>Москва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04B5-E3F3-0148-9715-5C9952669724}">
  <sheetPr>
    <pageSetUpPr fitToPage="1"/>
  </sheetPr>
  <dimension ref="A1:AE929"/>
  <sheetViews>
    <sheetView tabSelected="1" zoomScale="90" zoomScaleNormal="90" zoomScaleSheetLayoutView="100" workbookViewId="0">
      <selection activeCell="A12" sqref="A12:S12"/>
    </sheetView>
  </sheetViews>
  <sheetFormatPr baseColWidth="10" defaultColWidth="12" defaultRowHeight="15" customHeight="1"/>
  <cols>
    <col min="1" max="1" width="4.5" style="4" customWidth="1"/>
    <col min="2" max="2" width="5.5" style="4" customWidth="1"/>
    <col min="3" max="3" width="10.1640625" style="4" customWidth="1"/>
    <col min="4" max="4" width="15.5" style="4" customWidth="1"/>
    <col min="5" max="5" width="8.5" style="4" customWidth="1"/>
    <col min="6" max="6" width="5.6640625" style="4" customWidth="1"/>
    <col min="7" max="7" width="11.6640625" style="4" customWidth="1"/>
    <col min="8" max="8" width="4.5" style="4" customWidth="1"/>
    <col min="9" max="9" width="1.1640625" style="4" customWidth="1"/>
    <col min="10" max="10" width="5.83203125" style="4" customWidth="1"/>
    <col min="11" max="11" width="0.83203125" style="4" customWidth="1"/>
    <col min="12" max="12" width="7.33203125" style="4" hidden="1" customWidth="1"/>
    <col min="13" max="13" width="3.1640625" style="4" hidden="1" customWidth="1"/>
    <col min="14" max="14" width="0.83203125" style="4" hidden="1" customWidth="1"/>
    <col min="15" max="15" width="0.5" style="4" hidden="1" customWidth="1"/>
    <col min="16" max="16" width="6.83203125" style="4" customWidth="1"/>
    <col min="17" max="18" width="5.5" style="4" customWidth="1"/>
    <col min="19" max="19" width="7.5" style="4" customWidth="1"/>
    <col min="20" max="31" width="7.33203125" style="4" customWidth="1"/>
    <col min="32" max="16384" width="12" style="4"/>
  </cols>
  <sheetData>
    <row r="1" spans="1:31" s="2" customFormat="1" ht="15" customHeight="1">
      <c r="A1" s="236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.5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2" customFormat="1" ht="15" customHeight="1">
      <c r="A3" s="236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4.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5.25" customHeight="1">
      <c r="A5" s="237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2" customFormat="1" ht="15" customHeight="1">
      <c r="A6" s="221" t="s">
        <v>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15" customHeight="1">
      <c r="A7" s="221" t="s">
        <v>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8.25" customHeight="1" thickBot="1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 customHeight="1" thickTop="1">
      <c r="A9" s="225" t="s">
        <v>5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7"/>
      <c r="T9" s="5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customHeight="1">
      <c r="A10" s="228" t="s">
        <v>6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29"/>
      <c r="T10" s="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 customHeight="1">
      <c r="A11" s="230" t="s">
        <v>67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2"/>
      <c r="T11" s="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3" customHeight="1">
      <c r="A12" s="233" t="s">
        <v>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5"/>
      <c r="T12" s="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 customHeight="1">
      <c r="A13" s="209" t="s">
        <v>8</v>
      </c>
      <c r="B13" s="210"/>
      <c r="C13" s="210"/>
      <c r="D13" s="210"/>
      <c r="E13" s="6"/>
      <c r="F13" s="7"/>
      <c r="G13" s="8" t="s">
        <v>9</v>
      </c>
      <c r="H13" s="9"/>
      <c r="I13" s="9"/>
      <c r="J13" s="9"/>
      <c r="K13" s="9"/>
      <c r="L13" s="9"/>
      <c r="M13" s="9"/>
      <c r="N13" s="9"/>
      <c r="O13" s="9"/>
      <c r="P13" s="9"/>
      <c r="S13" s="10" t="s">
        <v>10</v>
      </c>
      <c r="T13" s="5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 customHeight="1">
      <c r="A14" s="211" t="s">
        <v>11</v>
      </c>
      <c r="B14" s="212"/>
      <c r="C14" s="212"/>
      <c r="D14" s="212"/>
      <c r="E14" s="11"/>
      <c r="F14" s="12"/>
      <c r="G14" s="13" t="s">
        <v>12</v>
      </c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6" t="s">
        <v>13</v>
      </c>
      <c r="T14" s="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A15" s="213" t="s">
        <v>14</v>
      </c>
      <c r="B15" s="214"/>
      <c r="C15" s="214"/>
      <c r="D15" s="214"/>
      <c r="E15" s="214"/>
      <c r="F15" s="214"/>
      <c r="G15" s="215"/>
      <c r="H15" s="216" t="s">
        <v>15</v>
      </c>
      <c r="I15" s="198"/>
      <c r="J15" s="198"/>
      <c r="K15" s="198"/>
      <c r="L15" s="198"/>
      <c r="M15" s="198"/>
      <c r="N15" s="198"/>
      <c r="O15" s="198"/>
      <c r="P15" s="198"/>
      <c r="Q15" s="212"/>
      <c r="R15" s="212"/>
      <c r="S15" s="217"/>
      <c r="T15" s="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 customHeight="1">
      <c r="A16" s="17" t="s">
        <v>16</v>
      </c>
      <c r="B16" s="18"/>
      <c r="C16" s="18"/>
      <c r="D16" s="19"/>
      <c r="E16" s="20" t="s">
        <v>2</v>
      </c>
      <c r="F16" s="19"/>
      <c r="G16" s="20"/>
      <c r="H16" s="218" t="s">
        <v>17</v>
      </c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20"/>
      <c r="T16" s="5"/>
      <c r="U16" s="3"/>
      <c r="V16" s="3"/>
      <c r="W16" s="3"/>
      <c r="X16" s="3"/>
      <c r="Y16" s="3"/>
      <c r="Z16" s="3"/>
      <c r="AA16" s="21"/>
      <c r="AB16" s="3"/>
      <c r="AC16" s="3"/>
      <c r="AD16" s="3"/>
      <c r="AE16" s="3"/>
    </row>
    <row r="17" spans="1:31" ht="12.75" customHeight="1">
      <c r="A17" s="17" t="s">
        <v>18</v>
      </c>
      <c r="B17" s="18"/>
      <c r="C17" s="18"/>
      <c r="D17" s="20"/>
      <c r="E17" s="22"/>
      <c r="F17" s="19"/>
      <c r="G17" s="23" t="s">
        <v>19</v>
      </c>
      <c r="H17" s="197" t="s">
        <v>20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9"/>
      <c r="T17" s="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 customHeight="1">
      <c r="A18" s="17" t="s">
        <v>21</v>
      </c>
      <c r="B18" s="18"/>
      <c r="C18" s="18"/>
      <c r="D18" s="20"/>
      <c r="E18" s="22"/>
      <c r="F18" s="19"/>
      <c r="G18" s="23" t="s">
        <v>22</v>
      </c>
      <c r="H18" s="197" t="s">
        <v>23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9"/>
      <c r="T18" s="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 customHeight="1" thickBot="1">
      <c r="A19" s="24" t="s">
        <v>24</v>
      </c>
      <c r="B19" s="25"/>
      <c r="C19" s="25"/>
      <c r="D19" s="26"/>
      <c r="E19" s="27"/>
      <c r="F19" s="26"/>
      <c r="G19" s="28" t="s">
        <v>25</v>
      </c>
      <c r="H19" s="29" t="s">
        <v>26</v>
      </c>
      <c r="I19" s="30"/>
      <c r="J19" s="30"/>
      <c r="K19" s="30"/>
      <c r="L19" s="30"/>
      <c r="M19" s="30"/>
      <c r="N19" s="30"/>
      <c r="O19" s="30"/>
      <c r="P19" s="30"/>
      <c r="Q19" s="31">
        <v>3</v>
      </c>
      <c r="R19" s="31"/>
      <c r="S19" s="32" t="s">
        <v>27</v>
      </c>
      <c r="T19" s="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8.25" customHeight="1" thickTop="1" thickBot="1">
      <c r="A20" s="33"/>
      <c r="B20" s="34"/>
      <c r="C20" s="34"/>
      <c r="D20" s="33"/>
      <c r="E20" s="35"/>
      <c r="F20" s="33"/>
      <c r="G20" s="33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7"/>
      <c r="S20" s="38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28" customHeight="1" thickTop="1">
      <c r="A21" s="200" t="s">
        <v>65</v>
      </c>
      <c r="B21" s="202" t="s">
        <v>66</v>
      </c>
      <c r="C21" s="202" t="s">
        <v>28</v>
      </c>
      <c r="D21" s="202" t="s">
        <v>29</v>
      </c>
      <c r="E21" s="204" t="s">
        <v>30</v>
      </c>
      <c r="F21" s="202" t="s">
        <v>31</v>
      </c>
      <c r="G21" s="202" t="s">
        <v>32</v>
      </c>
      <c r="H21" s="205" t="s">
        <v>33</v>
      </c>
      <c r="I21" s="206"/>
      <c r="J21" s="206"/>
      <c r="K21" s="206"/>
      <c r="L21" s="206"/>
      <c r="M21" s="206"/>
      <c r="N21" s="206"/>
      <c r="O21" s="207"/>
      <c r="P21" s="208" t="s">
        <v>34</v>
      </c>
      <c r="Q21" s="189" t="s">
        <v>35</v>
      </c>
      <c r="R21" s="191" t="s">
        <v>36</v>
      </c>
      <c r="S21" s="193" t="s">
        <v>37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2.75" customHeight="1">
      <c r="A22" s="201"/>
      <c r="B22" s="190"/>
      <c r="C22" s="190"/>
      <c r="D22" s="203"/>
      <c r="E22" s="203"/>
      <c r="F22" s="203"/>
      <c r="G22" s="203"/>
      <c r="H22" s="195" t="s">
        <v>38</v>
      </c>
      <c r="I22" s="196"/>
      <c r="J22" s="195" t="s">
        <v>39</v>
      </c>
      <c r="K22" s="196"/>
      <c r="L22" s="195" t="s">
        <v>40</v>
      </c>
      <c r="M22" s="196"/>
      <c r="N22" s="195" t="s">
        <v>41</v>
      </c>
      <c r="O22" s="196"/>
      <c r="P22" s="203"/>
      <c r="Q22" s="190"/>
      <c r="R22" s="192"/>
      <c r="S22" s="194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2" customHeight="1">
      <c r="A23" s="166">
        <v>1</v>
      </c>
      <c r="B23" s="41">
        <v>4</v>
      </c>
      <c r="C23" s="42">
        <f>IF(ISBLANK($B23),"",VLOOKUP($B23,'[1]мой списокД'!$B$1:$F$518,2,0))</f>
        <v>10094255385</v>
      </c>
      <c r="D23" s="43" t="str">
        <f>IF(ISBLANK($B23),"",VLOOKUP($B23,'[1]мой списокД'!$B$1:$F$518,3,0))</f>
        <v>Изотова Анна</v>
      </c>
      <c r="E23" s="44">
        <f>IF(ISBLANK($B23),"",VLOOKUP($B23,'[1]мой списокД'!$B$1:$F$518,4,0))</f>
        <v>39316</v>
      </c>
      <c r="F23" s="45" t="str">
        <f>IF(ISBLANK($B23),"",VLOOKUP($B23,'[1]мой списокД'!$B$1:$G$518,5,0))</f>
        <v>КМС</v>
      </c>
      <c r="G23" s="46" t="str">
        <f>IF(ISBLANK($B23),"",VLOOKUP($B23,'[1]мой списокД'!$B$1:$G$518,6,0))</f>
        <v>Тульская область</v>
      </c>
      <c r="H23" s="183">
        <v>9.0964120370370374E-4</v>
      </c>
      <c r="I23" s="184"/>
      <c r="J23" s="183">
        <v>1.8121759259259261E-3</v>
      </c>
      <c r="K23" s="184"/>
      <c r="L23" s="47"/>
      <c r="M23" s="48"/>
      <c r="N23" s="47"/>
      <c r="O23" s="48"/>
      <c r="P23" s="187">
        <v>2.7439930555555555E-3</v>
      </c>
      <c r="Q23" s="173">
        <f>$Q$19/((P23*24))</f>
        <v>45.554051147076315</v>
      </c>
      <c r="R23" s="181" t="s">
        <v>42</v>
      </c>
      <c r="S23" s="175" t="s">
        <v>43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ht="12" customHeight="1">
      <c r="A24" s="166"/>
      <c r="B24" s="41">
        <v>5</v>
      </c>
      <c r="C24" s="42">
        <f>IF(ISBLANK($B24),"",VLOOKUP($B24,'[1]мой списокД'!$B$1:$F$518,2,0))</f>
        <v>10216899027</v>
      </c>
      <c r="D24" s="43" t="str">
        <f>IF(ISBLANK($B24),"",VLOOKUP($B24,'[1]мой списокД'!$B$1:$F$518,3,0))</f>
        <v>Юрченко Александра</v>
      </c>
      <c r="E24" s="44">
        <f>IF(ISBLANK($B24),"",VLOOKUP($B24,'[1]мой списокД'!$B$1:$F$518,4,0))</f>
        <v>39346</v>
      </c>
      <c r="F24" s="45" t="str">
        <f>IF(ISBLANK($B24),"",VLOOKUP($B24,'[1]мой списокД'!$B$1:$G$518,5,0))</f>
        <v>КМС</v>
      </c>
      <c r="G24" s="46" t="str">
        <f>IF(ISBLANK($B24),"",VLOOKUP($B24,'[1]мой списокД'!$B$1:$G$518,6,0))</f>
        <v>Тульская область</v>
      </c>
      <c r="H24" s="185"/>
      <c r="I24" s="186"/>
      <c r="J24" s="185"/>
      <c r="K24" s="186"/>
      <c r="L24" s="47"/>
      <c r="M24" s="48"/>
      <c r="N24" s="47"/>
      <c r="O24" s="48"/>
      <c r="P24" s="188"/>
      <c r="Q24" s="174"/>
      <c r="R24" s="182"/>
      <c r="S24" s="176"/>
      <c r="T24" s="50"/>
      <c r="U24" s="53"/>
      <c r="V24" s="54"/>
    </row>
    <row r="25" spans="1:31" ht="12" customHeight="1">
      <c r="A25" s="40"/>
      <c r="B25" s="55"/>
      <c r="C25" s="42" t="str">
        <f>IF(ISBLANK($B25),"",VLOOKUP($B25,'[1]мой списокД'!$B$1:$F$518,2,0))</f>
        <v/>
      </c>
      <c r="D25" s="43" t="str">
        <f>IF(ISBLANK($B25),"",VLOOKUP($B25,'[1]мой списокД'!$B$1:$F$518,3,0))</f>
        <v/>
      </c>
      <c r="E25" s="44" t="str">
        <f>IF(ISBLANK($B25),"",VLOOKUP($B25,'[1]мой списокД'!$B$1:$F$518,4,0))</f>
        <v/>
      </c>
      <c r="F25" s="45" t="str">
        <f>IF(ISBLANK($B25),"",VLOOKUP($B25,'[1]мой списокД'!$B$1:$G$518,5,0))</f>
        <v/>
      </c>
      <c r="G25" s="46" t="str">
        <f>IF(ISBLANK($B25),"",VLOOKUP($B25,'[1]мой списокД'!$B$1:$G$518,6,0))</f>
        <v/>
      </c>
      <c r="H25" s="47" t="str">
        <f>IF(ISBLANK($V59),"",VLOOKUP($V59,$V$23:$AE$192,2,0))</f>
        <v/>
      </c>
      <c r="I25" s="48" t="str">
        <f>IF(ISBLANK($V59),"",VLOOKUP($V59,$V$23:$AE$192,3,0))</f>
        <v/>
      </c>
      <c r="J25" s="47" t="str">
        <f>IF(ISBLANK($V59),"",VLOOKUP($V59,$V$23:$AE$192,4,0))</f>
        <v/>
      </c>
      <c r="K25" s="48" t="str">
        <f>IF(ISBLANK($V59),"",VLOOKUP($V59,$V$23:$AE$192,5,0))</f>
        <v/>
      </c>
      <c r="L25" s="47" t="str">
        <f>IF(ISBLANK($V59),"",VLOOKUP($V59,$V$23:$AE$192,8,0))</f>
        <v/>
      </c>
      <c r="M25" s="48" t="str">
        <f>IF(ISBLANK($V59),"",VLOOKUP($V59,$V$23:$AE$192,9,0))</f>
        <v/>
      </c>
      <c r="N25" s="47"/>
      <c r="O25" s="48"/>
      <c r="P25" s="56" t="str">
        <f>IF(ISBLANK($V59),"",VLOOKUP($V59,$V$23:$AE$192,10,0))</f>
        <v/>
      </c>
      <c r="Q25" s="57"/>
      <c r="R25" s="49"/>
      <c r="S25" s="58"/>
      <c r="T25" s="50"/>
      <c r="U25" s="53"/>
      <c r="V25" s="54"/>
    </row>
    <row r="26" spans="1:31" ht="12" customHeight="1">
      <c r="A26" s="166">
        <v>2</v>
      </c>
      <c r="B26" s="41">
        <v>20</v>
      </c>
      <c r="C26" s="42">
        <f>IF(ISBLANK($B26),"",VLOOKUP($B26,'[1]мой списокД'!$B$1:$F$518,2,0))</f>
        <v>10117776774</v>
      </c>
      <c r="D26" s="43" t="str">
        <f>IF(ISBLANK($B26),"",VLOOKUP($B26,'[1]мой списокД'!$B$1:$F$518,3,0))</f>
        <v>Алексеенко Сабрина</v>
      </c>
      <c r="E26" s="44">
        <f>IF(ISBLANK($B26),"",VLOOKUP($B26,'[1]мой списокД'!$B$1:$F$518,4,0))</f>
        <v>39255</v>
      </c>
      <c r="F26" s="45" t="str">
        <f>IF(ISBLANK($B26),"",VLOOKUP($B26,'[1]мой списокД'!$B$1:$G$518,5,0))</f>
        <v>КМС</v>
      </c>
      <c r="G26" s="46" t="str">
        <f>IF(ISBLANK($B26),"",VLOOKUP($B26,'[1]мой списокД'!$B$1:$G$518,6,0))</f>
        <v>Иркутская область</v>
      </c>
      <c r="H26" s="183">
        <v>9.2842592592592586E-4</v>
      </c>
      <c r="I26" s="184"/>
      <c r="J26" s="183">
        <v>1.8527430555555554E-3</v>
      </c>
      <c r="K26" s="184"/>
      <c r="L26" s="59"/>
      <c r="M26" s="60"/>
      <c r="N26" s="59"/>
      <c r="O26" s="60"/>
      <c r="P26" s="187">
        <v>2.7996759259259259E-3</v>
      </c>
      <c r="Q26" s="181">
        <f>$Q$19/((P26*24))</f>
        <v>44.648024738312969</v>
      </c>
      <c r="R26" s="181" t="s">
        <v>42</v>
      </c>
      <c r="S26" s="175" t="s">
        <v>43</v>
      </c>
      <c r="T26" s="50"/>
      <c r="U26" s="53"/>
      <c r="V26" s="54"/>
    </row>
    <row r="27" spans="1:31" ht="12" customHeight="1">
      <c r="A27" s="166"/>
      <c r="B27" s="41">
        <v>21</v>
      </c>
      <c r="C27" s="42">
        <f>IF(ISBLANK($B27),"",VLOOKUP($B27,'[1]мой списокД'!$B$1:$F$518,2,0))</f>
        <v>10119123155</v>
      </c>
      <c r="D27" s="43" t="str">
        <f>IF(ISBLANK($B27),"",VLOOKUP($B27,'[1]мой списокД'!$B$1:$F$518,3,0))</f>
        <v>Шишкина Виктория</v>
      </c>
      <c r="E27" s="44">
        <f>IF(ISBLANK($B27),"",VLOOKUP($B27,'[1]мой списокД'!$B$1:$F$518,4,0))</f>
        <v>39607</v>
      </c>
      <c r="F27" s="45" t="str">
        <f>IF(ISBLANK($B27),"",VLOOKUP($B27,'[1]мой списокД'!$B$1:$G$518,5,0))</f>
        <v>1 СР</v>
      </c>
      <c r="G27" s="46" t="str">
        <f>IF(ISBLANK($B27),"",VLOOKUP($B27,'[1]мой списокД'!$B$1:$G$518,6,0))</f>
        <v>Иркутская область</v>
      </c>
      <c r="H27" s="185"/>
      <c r="I27" s="186"/>
      <c r="J27" s="185"/>
      <c r="K27" s="186"/>
      <c r="L27" s="59"/>
      <c r="M27" s="60"/>
      <c r="N27" s="59"/>
      <c r="O27" s="60"/>
      <c r="P27" s="188"/>
      <c r="Q27" s="182"/>
      <c r="R27" s="182"/>
      <c r="S27" s="176"/>
      <c r="T27" s="50"/>
      <c r="U27" s="53"/>
      <c r="V27" s="54"/>
    </row>
    <row r="28" spans="1:31" ht="12" customHeight="1">
      <c r="A28" s="40"/>
      <c r="B28" s="41"/>
      <c r="C28" s="42" t="str">
        <f>IF(ISBLANK($B28),"",VLOOKUP($B28,'[1]мой списокД'!$B$1:$F$518,2,0))</f>
        <v/>
      </c>
      <c r="D28" s="43" t="str">
        <f>IF(ISBLANK($B28),"",VLOOKUP($B28,'[1]мой списокД'!$B$1:$F$518,3,0))</f>
        <v/>
      </c>
      <c r="E28" s="44" t="str">
        <f>IF(ISBLANK($B28),"",VLOOKUP($B28,'[1]мой списокД'!$B$1:$F$518,4,0))</f>
        <v/>
      </c>
      <c r="F28" s="45" t="str">
        <f>IF(ISBLANK($B28),"",VLOOKUP($B28,'[1]мой списокД'!$B$1:$G$518,5,0))</f>
        <v/>
      </c>
      <c r="G28" s="46" t="str">
        <f>IF(ISBLANK($B28),"",VLOOKUP($B28,'[1]мой списокД'!$B$1:$G$518,6,0))</f>
        <v/>
      </c>
      <c r="H28" s="47" t="str">
        <f>IF(ISBLANK($V53),"",VLOOKUP($V53,$V$23:$AE$192,2,0))</f>
        <v/>
      </c>
      <c r="I28" s="48" t="str">
        <f>IF(ISBLANK($V53),"",VLOOKUP($V53,$V$23:$AE$192,3,0))</f>
        <v/>
      </c>
      <c r="J28" s="47" t="str">
        <f>IF(ISBLANK($V53),"",VLOOKUP($V53,$V$23:$AE$192,4,0))</f>
        <v/>
      </c>
      <c r="K28" s="48" t="str">
        <f>IF(ISBLANK($V53),"",VLOOKUP($V53,$V$23:$AE$192,5,0))</f>
        <v/>
      </c>
      <c r="L28" s="47" t="str">
        <f>IF(ISBLANK($V53),"",VLOOKUP($V53,$V$23:$AE$192,8,0))</f>
        <v/>
      </c>
      <c r="M28" s="48" t="str">
        <f>IF(ISBLANK($V53),"",VLOOKUP($V53,$V$23:$AE$192,9,0))</f>
        <v/>
      </c>
      <c r="N28" s="47"/>
      <c r="O28" s="48"/>
      <c r="P28" s="56" t="str">
        <f>IF(ISBLANK($V53),"",VLOOKUP($V53,$V$23:$AE$192,10,0))</f>
        <v/>
      </c>
      <c r="Q28" s="61"/>
      <c r="R28" s="62"/>
      <c r="S28" s="58"/>
      <c r="T28" s="50"/>
      <c r="U28" s="53"/>
      <c r="V28" s="54"/>
    </row>
    <row r="29" spans="1:31" ht="12" customHeight="1">
      <c r="A29" s="166">
        <v>3</v>
      </c>
      <c r="B29" s="41">
        <v>15</v>
      </c>
      <c r="C29" s="42">
        <f>IF(ISBLANK($B29),"",VLOOKUP($B29,'[1]мой списокД'!$B$1:$F$518,2,0))</f>
        <v>10123783704</v>
      </c>
      <c r="D29" s="43" t="str">
        <f>IF(ISBLANK($B29),"",VLOOKUP($B29,'[1]мой списокД'!$B$1:$F$518,3,0))</f>
        <v>Таджиева Алина</v>
      </c>
      <c r="E29" s="44">
        <f>IF(ISBLANK($B29),"",VLOOKUP($B29,'[1]мой списокД'!$B$1:$F$518,4,0))</f>
        <v>39323</v>
      </c>
      <c r="F29" s="45" t="str">
        <f>IF(ISBLANK($B29),"",VLOOKUP($B29,'[1]мой списокД'!$B$1:$G$518,5,0))</f>
        <v>КМС</v>
      </c>
      <c r="G29" s="46" t="str">
        <f>IF(ISBLANK($B29),"",VLOOKUP($B29,'[1]мой списокД'!$B$1:$G$518,6,0))</f>
        <v xml:space="preserve">Санкт - Петербург </v>
      </c>
      <c r="H29" s="183">
        <v>9.0348379629629633E-4</v>
      </c>
      <c r="I29" s="184"/>
      <c r="J29" s="183">
        <v>1.8217476851851851E-3</v>
      </c>
      <c r="K29" s="184"/>
      <c r="L29" s="59"/>
      <c r="M29" s="60"/>
      <c r="N29" s="59"/>
      <c r="O29" s="60"/>
      <c r="P29" s="187">
        <v>2.7670717592592591E-3</v>
      </c>
      <c r="Q29" s="173">
        <f>$Q$19/((P29*24))</f>
        <v>45.17410854334414</v>
      </c>
      <c r="R29" s="181" t="s">
        <v>42</v>
      </c>
      <c r="S29" s="175" t="s">
        <v>43</v>
      </c>
      <c r="T29" s="50"/>
      <c r="U29" s="53"/>
      <c r="V29" s="63"/>
    </row>
    <row r="30" spans="1:31" ht="12" customHeight="1">
      <c r="A30" s="166"/>
      <c r="B30" s="41">
        <v>14</v>
      </c>
      <c r="C30" s="42">
        <f>IF(ISBLANK($B30),"",VLOOKUP($B30,'[1]мой списокД'!$B$1:$F$518,2,0))</f>
        <v>10105526785</v>
      </c>
      <c r="D30" s="43" t="str">
        <f>IF(ISBLANK($B30),"",VLOOKUP($B30,'[1]мой списокД'!$B$1:$F$518,3,0))</f>
        <v xml:space="preserve">Касимова Виолетта </v>
      </c>
      <c r="E30" s="44">
        <f>IF(ISBLANK($B30),"",VLOOKUP($B30,'[1]мой списокД'!$B$1:$F$518,4,0))</f>
        <v>39379</v>
      </c>
      <c r="F30" s="45" t="str">
        <f>IF(ISBLANK($B30),"",VLOOKUP($B30,'[1]мой списокД'!$B$1:$G$518,5,0))</f>
        <v>КМС</v>
      </c>
      <c r="G30" s="46" t="str">
        <f>IF(ISBLANK($B30),"",VLOOKUP($B30,'[1]мой списокД'!$B$1:$G$518,6,0))</f>
        <v xml:space="preserve">Санкт - Петербург </v>
      </c>
      <c r="H30" s="185"/>
      <c r="I30" s="186"/>
      <c r="J30" s="185"/>
      <c r="K30" s="186"/>
      <c r="L30" s="59"/>
      <c r="M30" s="60"/>
      <c r="N30" s="59"/>
      <c r="O30" s="60"/>
      <c r="P30" s="188"/>
      <c r="Q30" s="174"/>
      <c r="R30" s="182"/>
      <c r="S30" s="176"/>
      <c r="T30" s="50"/>
      <c r="U30" s="53"/>
      <c r="V30" s="64"/>
    </row>
    <row r="31" spans="1:31" ht="12" customHeight="1">
      <c r="A31" s="40"/>
      <c r="B31" s="55"/>
      <c r="C31" s="42" t="str">
        <f>IF(ISBLANK($B31),"",VLOOKUP($B31,'[1]мой списокД'!$B$1:$F$518,2,0))</f>
        <v/>
      </c>
      <c r="D31" s="43" t="str">
        <f>IF(ISBLANK($B31),"",VLOOKUP($B31,'[1]мой списокД'!$B$1:$F$518,3,0))</f>
        <v/>
      </c>
      <c r="E31" s="44" t="str">
        <f>IF(ISBLANK($B31),"",VLOOKUP($B31,'[1]мой списокД'!$B$1:$F$518,4,0))</f>
        <v/>
      </c>
      <c r="F31" s="45" t="str">
        <f>IF(ISBLANK($B31),"",VLOOKUP($B31,'[1]мой списокД'!$B$1:$G$518,5,0))</f>
        <v/>
      </c>
      <c r="G31" s="46" t="str">
        <f>IF(ISBLANK($B31),"",VLOOKUP($B31,'[1]мой списокД'!$B$1:$G$518,6,0))</f>
        <v/>
      </c>
      <c r="H31" s="47"/>
      <c r="I31" s="48"/>
      <c r="J31" s="47"/>
      <c r="K31" s="48"/>
      <c r="L31" s="47"/>
      <c r="M31" s="48"/>
      <c r="N31" s="47"/>
      <c r="O31" s="48"/>
      <c r="P31" s="56"/>
      <c r="Q31" s="57"/>
      <c r="R31" s="61"/>
      <c r="S31" s="58"/>
      <c r="T31" s="50"/>
      <c r="U31" s="50"/>
      <c r="V31" s="51"/>
    </row>
    <row r="32" spans="1:31" ht="12" customHeight="1">
      <c r="A32" s="166">
        <v>4</v>
      </c>
      <c r="B32" s="41">
        <v>37</v>
      </c>
      <c r="C32" s="42">
        <f>IF(ISBLANK($B32),"",VLOOKUP($B32,'[1]мой списокД'!$B$1:$F$518,2,0))</f>
        <v>10114465336</v>
      </c>
      <c r="D32" s="43" t="str">
        <f>IF(ISBLANK($B32),"",VLOOKUP($B32,'[1]мой списокД'!$B$1:$F$518,3,0))</f>
        <v xml:space="preserve">Гейко Диана </v>
      </c>
      <c r="E32" s="44">
        <f>IF(ISBLANK($B32),"",VLOOKUP($B32,'[1]мой списокД'!$B$1:$F$518,4,0))</f>
        <v>39338</v>
      </c>
      <c r="F32" s="45" t="str">
        <f>IF(ISBLANK($B32),"",VLOOKUP($B32,'[1]мой списокД'!$B$1:$G$518,5,0))</f>
        <v>КМС</v>
      </c>
      <c r="G32" s="46" t="str">
        <f>IF(ISBLANK($B32),"",VLOOKUP($B32,'[1]мой списокД'!$B$1:$G$518,6,0))</f>
        <v>Республика Адыгея</v>
      </c>
      <c r="H32" s="183">
        <v>9.2196759259259272E-4</v>
      </c>
      <c r="I32" s="184"/>
      <c r="J32" s="183">
        <v>1.8911574074074074E-3</v>
      </c>
      <c r="K32" s="184"/>
      <c r="L32" s="59" t="e">
        <f>IF(ISBLANK(#REF!),"",VLOOKUP(#REF!,$W$23:$AF$283,8,0))</f>
        <v>#REF!</v>
      </c>
      <c r="M32" s="60" t="e">
        <f>IF(ISBLANK(#REF!),"",VLOOKUP(#REF!,$W$23:$AF$283,9,0))</f>
        <v>#REF!</v>
      </c>
      <c r="N32" s="59"/>
      <c r="O32" s="60"/>
      <c r="P32" s="187">
        <v>2.895E-3</v>
      </c>
      <c r="Q32" s="173">
        <f>$Q$19/((P32*24))</f>
        <v>43.177892918825563</v>
      </c>
      <c r="R32" s="181" t="s">
        <v>44</v>
      </c>
      <c r="S32" s="175" t="s">
        <v>43</v>
      </c>
      <c r="T32" s="50"/>
      <c r="U32" s="50"/>
      <c r="V32" s="51"/>
    </row>
    <row r="33" spans="1:22" ht="12" customHeight="1">
      <c r="A33" s="166"/>
      <c r="B33" s="41">
        <v>38</v>
      </c>
      <c r="C33" s="42">
        <f>IF(ISBLANK($B33),"",VLOOKUP($B33,'[1]мой списокД'!$B$1:$F$518,2,0))</f>
        <v>10120034046</v>
      </c>
      <c r="D33" s="43" t="str">
        <f>IF(ISBLANK($B33),"",VLOOKUP($B33,'[1]мой списокД'!$B$1:$F$518,3,0))</f>
        <v>Максимчук Милана</v>
      </c>
      <c r="E33" s="44">
        <f>IF(ISBLANK($B33),"",VLOOKUP($B33,'[1]мой списокД'!$B$1:$F$518,4,0))</f>
        <v>39194</v>
      </c>
      <c r="F33" s="45" t="str">
        <f>IF(ISBLANK($B33),"",VLOOKUP($B33,'[1]мой списокД'!$B$1:$G$518,5,0))</f>
        <v>КМС</v>
      </c>
      <c r="G33" s="46" t="str">
        <f>IF(ISBLANK($B33),"",VLOOKUP($B33,'[1]мой списокД'!$B$1:$G$518,6,0))</f>
        <v>Республика Адыгея</v>
      </c>
      <c r="H33" s="185"/>
      <c r="I33" s="186"/>
      <c r="J33" s="185"/>
      <c r="K33" s="186"/>
      <c r="L33" s="59" t="e">
        <f>IF(ISBLANK(#REF!),"",VLOOKUP(#REF!,$W$23:$AF$283,8,0))</f>
        <v>#REF!</v>
      </c>
      <c r="M33" s="60" t="e">
        <f>IF(ISBLANK(#REF!),"",VLOOKUP(#REF!,$W$23:$AF$283,9,0))</f>
        <v>#REF!</v>
      </c>
      <c r="N33" s="59"/>
      <c r="O33" s="60"/>
      <c r="P33" s="188"/>
      <c r="Q33" s="174"/>
      <c r="R33" s="182"/>
      <c r="S33" s="176"/>
      <c r="T33" s="50"/>
      <c r="U33" s="50"/>
      <c r="V33" s="51"/>
    </row>
    <row r="34" spans="1:22" ht="12" customHeight="1">
      <c r="A34" s="40"/>
      <c r="B34" s="65"/>
      <c r="C34" s="42" t="str">
        <f>IF(ISBLANK($B34),"",VLOOKUP($B34,'[1]мой списокД'!$B$1:$F$518,2,0))</f>
        <v/>
      </c>
      <c r="D34" s="43" t="str">
        <f>IF(ISBLANK($B34),"",VLOOKUP($B34,'[1]мой списокД'!$B$1:$F$518,3,0))</f>
        <v/>
      </c>
      <c r="E34" s="44" t="str">
        <f>IF(ISBLANK($B34),"",VLOOKUP($B34,'[1]мой списокД'!$B$1:$F$518,4,0))</f>
        <v/>
      </c>
      <c r="F34" s="45" t="str">
        <f>IF(ISBLANK($B34),"",VLOOKUP($B34,'[1]мой списокД'!$B$1:$G$518,5,0))</f>
        <v/>
      </c>
      <c r="G34" s="46" t="str">
        <f>IF(ISBLANK($B34),"",VLOOKUP($B34,'[1]мой списокД'!$B$1:$G$518,6,0))</f>
        <v/>
      </c>
      <c r="H34" s="47" t="str">
        <f>IF(ISBLANK($V50),"",VLOOKUP($V50,$V$23:$AE$192,2,0))</f>
        <v/>
      </c>
      <c r="I34" s="48" t="str">
        <f>IF(ISBLANK($V50),"",VLOOKUP($V50,$V$23:$AE$192,3,0))</f>
        <v/>
      </c>
      <c r="J34" s="47" t="str">
        <f>IF(ISBLANK($V50),"",VLOOKUP($V50,$V$23:$AE$192,4,0))</f>
        <v/>
      </c>
      <c r="K34" s="48" t="str">
        <f>IF(ISBLANK($V50),"",VLOOKUP($V50,$V$23:$AE$192,5,0))</f>
        <v/>
      </c>
      <c r="L34" s="47" t="str">
        <f>IF(ISBLANK($V50),"",VLOOKUP($V50,$V$23:$AE$192,8,0))</f>
        <v/>
      </c>
      <c r="M34" s="48" t="str">
        <f>IF(ISBLANK($V50),"",VLOOKUP($V50,$V$23:$AE$192,9,0))</f>
        <v/>
      </c>
      <c r="N34" s="47"/>
      <c r="O34" s="48"/>
      <c r="P34" s="56" t="str">
        <f>IF(ISBLANK($V50),"",VLOOKUP($V50,$V$23:$AE$192,10,0))</f>
        <v/>
      </c>
      <c r="Q34" s="57"/>
      <c r="R34" s="61"/>
      <c r="S34" s="58"/>
      <c r="T34" s="50"/>
      <c r="U34" s="50"/>
      <c r="V34" s="51"/>
    </row>
    <row r="35" spans="1:22" ht="12" customHeight="1">
      <c r="A35" s="166">
        <v>5</v>
      </c>
      <c r="B35" s="41">
        <v>16</v>
      </c>
      <c r="C35" s="42">
        <f>IF(ISBLANK($B35),"",VLOOKUP($B35,'[1]мой списокД'!$B$1:$F$518,2,0))</f>
        <v>10117352200</v>
      </c>
      <c r="D35" s="43" t="str">
        <f>IF(ISBLANK($B35),"",VLOOKUP($B35,'[1]мой списокД'!$B$1:$F$518,3,0))</f>
        <v>Осипова Виктория</v>
      </c>
      <c r="E35" s="44">
        <f>IF(ISBLANK($B35),"",VLOOKUP($B35,'[1]мой списокД'!$B$1:$F$518,4,0))</f>
        <v>39275</v>
      </c>
      <c r="F35" s="45" t="str">
        <f>IF(ISBLANK($B35),"",VLOOKUP($B35,'[1]мой списокД'!$B$1:$G$518,5,0))</f>
        <v>КМС</v>
      </c>
      <c r="G35" s="46" t="str">
        <f>IF(ISBLANK($B35),"",VLOOKUP($B35,'[1]мой списокД'!$B$1:$G$518,6,0))</f>
        <v xml:space="preserve">Санкт - Петербург </v>
      </c>
      <c r="H35" s="167">
        <v>9.5914351851851846E-4</v>
      </c>
      <c r="I35" s="168"/>
      <c r="J35" s="167">
        <v>1.8169328703703704E-3</v>
      </c>
      <c r="K35" s="168"/>
      <c r="L35" s="47" t="str">
        <f>IF(ISBLANK($V54),"",VLOOKUP($V54,$V$23:$AE$192,8,0))</f>
        <v/>
      </c>
      <c r="M35" s="48" t="str">
        <f>IF(ISBLANK($V54),"",VLOOKUP($V54,$V$23:$AE$192,9,0))</f>
        <v/>
      </c>
      <c r="N35" s="47"/>
      <c r="O35" s="48"/>
      <c r="P35" s="171">
        <v>2.8946759259259255E-3</v>
      </c>
      <c r="Q35" s="173">
        <f>$Q$19/((P35*24))</f>
        <v>43.182726909236308</v>
      </c>
      <c r="R35" s="181" t="s">
        <v>44</v>
      </c>
      <c r="S35" s="175" t="s">
        <v>45</v>
      </c>
      <c r="T35" s="50"/>
      <c r="U35" s="51"/>
      <c r="V35" s="50"/>
    </row>
    <row r="36" spans="1:22" ht="12" customHeight="1">
      <c r="A36" s="166"/>
      <c r="B36" s="41">
        <v>17</v>
      </c>
      <c r="C36" s="42">
        <f>IF(ISBLANK($B36),"",VLOOKUP($B36,'[1]мой списокД'!$B$1:$F$518,2,0))</f>
        <v>10111188252</v>
      </c>
      <c r="D36" s="43" t="str">
        <f>IF(ISBLANK($B36),"",VLOOKUP($B36,'[1]мой списокД'!$B$1:$F$518,3,0))</f>
        <v xml:space="preserve">Удянская Александра </v>
      </c>
      <c r="E36" s="44">
        <f>IF(ISBLANK($B36),"",VLOOKUP($B36,'[1]мой списокД'!$B$1:$F$518,4,0))</f>
        <v>39157</v>
      </c>
      <c r="F36" s="45" t="str">
        <f>IF(ISBLANK($B36),"",VLOOKUP($B36,'[1]мой списокД'!$B$1:$G$518,5,0))</f>
        <v>КМС</v>
      </c>
      <c r="G36" s="46" t="str">
        <f>IF(ISBLANK($B36),"",VLOOKUP($B36,'[1]мой списокД'!$B$1:$G$518,6,0))</f>
        <v xml:space="preserve">Санкт - Петербург </v>
      </c>
      <c r="H36" s="169"/>
      <c r="I36" s="170"/>
      <c r="J36" s="169"/>
      <c r="K36" s="170"/>
      <c r="L36" s="47" t="str">
        <f>IF(ISBLANK($V55),"",VLOOKUP($V55,$V$23:$AE$192,8,0))</f>
        <v/>
      </c>
      <c r="M36" s="48" t="str">
        <f>IF(ISBLANK($V55),"",VLOOKUP($V55,$V$23:$AE$192,9,0))</f>
        <v/>
      </c>
      <c r="N36" s="47"/>
      <c r="O36" s="48"/>
      <c r="P36" s="172"/>
      <c r="Q36" s="174"/>
      <c r="R36" s="182"/>
      <c r="S36" s="176"/>
      <c r="T36" s="50"/>
      <c r="U36" s="51"/>
      <c r="V36" s="50"/>
    </row>
    <row r="37" spans="1:22" ht="12" customHeight="1">
      <c r="A37" s="40"/>
      <c r="B37" s="41"/>
      <c r="C37" s="42" t="str">
        <f>IF(ISBLANK($B37),"",VLOOKUP($B37,'[1]мой списокД'!$B$1:$F$518,2,0))</f>
        <v/>
      </c>
      <c r="D37" s="43" t="str">
        <f>IF(ISBLANK($B37),"",VLOOKUP($B37,'[1]мой списокД'!$B$1:$F$518,3,0))</f>
        <v/>
      </c>
      <c r="E37" s="44" t="str">
        <f>IF(ISBLANK($B37),"",VLOOKUP($B37,'[1]мой списокД'!$B$1:$F$518,4,0))</f>
        <v/>
      </c>
      <c r="F37" s="45" t="str">
        <f>IF(ISBLANK($B37),"",VLOOKUP($B37,'[1]мой списокД'!$B$1:$G$518,5,0))</f>
        <v/>
      </c>
      <c r="G37" s="46" t="str">
        <f>IF(ISBLANK($B37),"",VLOOKUP($B37,'[1]мой списокД'!$B$1:$G$518,6,0))</f>
        <v/>
      </c>
      <c r="H37" s="47" t="str">
        <f>IF(ISBLANK($V56),"",VLOOKUP($V56,$V$23:$AE$192,2,0))</f>
        <v/>
      </c>
      <c r="I37" s="48" t="str">
        <f>IF(ISBLANK($V56),"",VLOOKUP($V56,$V$23:$AE$192,3,0))</f>
        <v/>
      </c>
      <c r="J37" s="47" t="str">
        <f>IF(ISBLANK($V56),"",VLOOKUP($V56,$V$23:$AE$192,4,0))</f>
        <v/>
      </c>
      <c r="K37" s="48" t="str">
        <f>IF(ISBLANK($V56),"",VLOOKUP($V56,$V$23:$AE$192,5,0))</f>
        <v/>
      </c>
      <c r="L37" s="47" t="str">
        <f>IF(ISBLANK($V56),"",VLOOKUP($V56,$V$23:$AE$192,8,0))</f>
        <v/>
      </c>
      <c r="M37" s="48" t="str">
        <f>IF(ISBLANK($V56),"",VLOOKUP($V56,$V$23:$AE$192,9,0))</f>
        <v/>
      </c>
      <c r="N37" s="47"/>
      <c r="O37" s="48"/>
      <c r="P37" s="56" t="str">
        <f>IF(ISBLANK($V56),"",VLOOKUP($V56,$V$23:$AE$192,10,0))</f>
        <v/>
      </c>
      <c r="Q37" s="57"/>
      <c r="R37" s="61"/>
      <c r="S37" s="58"/>
      <c r="T37" s="50"/>
      <c r="U37" s="51"/>
      <c r="V37" s="50"/>
    </row>
    <row r="38" spans="1:22" ht="12" customHeight="1">
      <c r="A38" s="166">
        <v>6</v>
      </c>
      <c r="B38" s="41">
        <v>35</v>
      </c>
      <c r="C38" s="42">
        <f>IF(ISBLANK($B38),"",VLOOKUP($B38,'[1]мой списокД'!$B$1:$F$518,2,0))</f>
        <v>0</v>
      </c>
      <c r="D38" s="43" t="str">
        <f>IF(ISBLANK($B38),"",VLOOKUP($B38,'[1]мой списокД'!$B$1:$F$518,3,0))</f>
        <v xml:space="preserve">Баженова Кристина </v>
      </c>
      <c r="E38" s="44">
        <f>IF(ISBLANK($B38),"",VLOOKUP($B38,'[1]мой списокД'!$B$1:$F$518,4,0))</f>
        <v>39526</v>
      </c>
      <c r="F38" s="45" t="str">
        <f>IF(ISBLANK($B38),"",VLOOKUP($B38,'[1]мой списокД'!$B$1:$G$518,5,0))</f>
        <v>2 СР</v>
      </c>
      <c r="G38" s="46" t="str">
        <f>IF(ISBLANK($B38),"",VLOOKUP($B38,'[1]мой списокД'!$B$1:$G$518,6,0))</f>
        <v>Москва</v>
      </c>
      <c r="H38" s="167">
        <v>9.6824074074074087E-4</v>
      </c>
      <c r="I38" s="168"/>
      <c r="J38" s="167">
        <v>1.9865740740740742E-3</v>
      </c>
      <c r="K38" s="168"/>
      <c r="L38" s="47"/>
      <c r="M38" s="48"/>
      <c r="N38" s="47"/>
      <c r="O38" s="48"/>
      <c r="P38" s="171">
        <v>2.9844791666666665E-3</v>
      </c>
      <c r="Q38" s="173">
        <f>$Q$19/((P38*24))</f>
        <v>41.883354856724026</v>
      </c>
      <c r="R38" s="181" t="s">
        <v>44</v>
      </c>
      <c r="S38" s="175" t="s">
        <v>45</v>
      </c>
      <c r="T38" s="50"/>
      <c r="U38" s="51"/>
      <c r="V38" s="50"/>
    </row>
    <row r="39" spans="1:22" ht="12" customHeight="1">
      <c r="A39" s="166"/>
      <c r="B39" s="41">
        <v>36</v>
      </c>
      <c r="C39" s="42">
        <f>IF(ISBLANK($B39),"",VLOOKUP($B39,'[1]мой списокД'!$B$1:$F$518,2,0))</f>
        <v>10130164208</v>
      </c>
      <c r="D39" s="43" t="str">
        <f>IF(ISBLANK($B39),"",VLOOKUP($B39,'[1]мой списокД'!$B$1:$F$518,3,0))</f>
        <v>Босаргина Дарья</v>
      </c>
      <c r="E39" s="44">
        <f>IF(ISBLANK($B39),"",VLOOKUP($B39,'[1]мой списокД'!$B$1:$F$518,4,0))</f>
        <v>39492</v>
      </c>
      <c r="F39" s="45" t="str">
        <f>IF(ISBLANK($B39),"",VLOOKUP($B39,'[1]мой списокД'!$B$1:$G$518,5,0))</f>
        <v>2 СР</v>
      </c>
      <c r="G39" s="46" t="str">
        <f>IF(ISBLANK($B39),"",VLOOKUP($B39,'[1]мой списокД'!$B$1:$G$518,6,0))</f>
        <v>Москва</v>
      </c>
      <c r="H39" s="169"/>
      <c r="I39" s="170"/>
      <c r="J39" s="169"/>
      <c r="K39" s="170"/>
      <c r="L39" s="47"/>
      <c r="M39" s="48"/>
      <c r="N39" s="47"/>
      <c r="O39" s="48"/>
      <c r="P39" s="172"/>
      <c r="Q39" s="174"/>
      <c r="R39" s="182"/>
      <c r="S39" s="176"/>
      <c r="T39" s="50"/>
      <c r="U39" s="51"/>
      <c r="V39" s="50"/>
    </row>
    <row r="40" spans="1:22" ht="12" customHeight="1">
      <c r="A40" s="40"/>
      <c r="B40" s="66"/>
      <c r="C40" s="67"/>
      <c r="D40" s="68"/>
      <c r="E40" s="69"/>
      <c r="F40" s="69"/>
      <c r="G40" s="70"/>
      <c r="H40" s="71" t="str">
        <f>IF(ISBLANK($V65),"",VLOOKUP($V65,$V$23:$AE$192,2,0))</f>
        <v/>
      </c>
      <c r="I40" s="72" t="str">
        <f>IF(ISBLANK($V65),"",VLOOKUP($V65,$V$23:$AE$192,3,0))</f>
        <v/>
      </c>
      <c r="J40" s="71" t="str">
        <f>IF(ISBLANK($V65),"",VLOOKUP($V65,$V$23:$AE$192,4,0))</f>
        <v/>
      </c>
      <c r="K40" s="72" t="str">
        <f>IF(ISBLANK($V65),"",VLOOKUP($V65,$V$23:$AE$192,5,0))</f>
        <v/>
      </c>
      <c r="L40" s="71" t="str">
        <f>IF(ISBLANK($V65),"",VLOOKUP($V65,$V$23:$AE$192,8,0))</f>
        <v/>
      </c>
      <c r="M40" s="72" t="str">
        <f>IF(ISBLANK($V65),"",VLOOKUP($V65,$V$23:$AE$192,9,0))</f>
        <v/>
      </c>
      <c r="N40" s="71"/>
      <c r="O40" s="72"/>
      <c r="P40" s="73" t="str">
        <f>IF(ISBLANK($V65),"",VLOOKUP($V65,$V$23:$AE$192,10,0))</f>
        <v/>
      </c>
      <c r="Q40" s="74"/>
      <c r="R40" s="75"/>
      <c r="S40" s="58"/>
      <c r="T40" s="50"/>
      <c r="U40" s="51"/>
      <c r="V40" s="50"/>
    </row>
    <row r="41" spans="1:22" ht="12" customHeight="1">
      <c r="A41" s="166">
        <v>7</v>
      </c>
      <c r="B41" s="41">
        <v>39</v>
      </c>
      <c r="C41" s="42">
        <f>IF(ISBLANK($B41),"",VLOOKUP($B41,'[1]мой списокД'!$B$1:$F$518,2,0))</f>
        <v>10120034450</v>
      </c>
      <c r="D41" s="43" t="str">
        <f>IF(ISBLANK($B41),"",VLOOKUP($B41,'[1]мой списокД'!$B$1:$F$518,3,0))</f>
        <v>Сандалова Анастасия</v>
      </c>
      <c r="E41" s="44">
        <f>IF(ISBLANK($B41),"",VLOOKUP($B41,'[1]мой списокД'!$B$1:$F$518,4,0))</f>
        <v>39183</v>
      </c>
      <c r="F41" s="45" t="str">
        <f>IF(ISBLANK($B41),"",VLOOKUP($B41,'[1]мой списокД'!$B$1:$G$518,5,0))</f>
        <v>1 СР</v>
      </c>
      <c r="G41" s="46" t="str">
        <f>IF(ISBLANK($B41),"",VLOOKUP($B41,'[1]мой списокД'!$B$1:$G$518,6,0))</f>
        <v>Республика Адыгея</v>
      </c>
      <c r="H41" s="167">
        <v>9.5601851851851848E-4</v>
      </c>
      <c r="I41" s="168"/>
      <c r="J41" s="167">
        <v>1.9639236111111112E-3</v>
      </c>
      <c r="K41" s="168"/>
      <c r="L41" s="47" t="str">
        <f>IF(ISBLANK($V30),"",VLOOKUP($V30,$V$23:$AE$192,8,0))</f>
        <v/>
      </c>
      <c r="M41" s="48" t="str">
        <f>IF(ISBLANK($V30),"",VLOOKUP($V30,$V$23:$AE$192,9,0))</f>
        <v/>
      </c>
      <c r="N41" s="47"/>
      <c r="O41" s="48"/>
      <c r="P41" s="171">
        <v>2.9909490740740743E-3</v>
      </c>
      <c r="Q41" s="173">
        <f>$Q$19/((P41*24))</f>
        <v>41.792754374695264</v>
      </c>
      <c r="R41" s="181" t="s">
        <v>44</v>
      </c>
      <c r="S41" s="175" t="s">
        <v>45</v>
      </c>
      <c r="T41" s="50"/>
      <c r="U41" s="51"/>
      <c r="V41" s="50"/>
    </row>
    <row r="42" spans="1:22" ht="12" customHeight="1">
      <c r="A42" s="166"/>
      <c r="B42" s="41">
        <v>40</v>
      </c>
      <c r="C42" s="42">
        <f>IF(ISBLANK($B42),"",VLOOKUP($B42,'[1]мой списокД'!$B$1:$F$518,2,0))</f>
        <v>10109564413</v>
      </c>
      <c r="D42" s="43" t="str">
        <f>IF(ISBLANK($B42),"",VLOOKUP($B42,'[1]мой списокД'!$B$1:$F$518,3,0))</f>
        <v>Радуненко Анна</v>
      </c>
      <c r="E42" s="44">
        <f>IF(ISBLANK($B42),"",VLOOKUP($B42,'[1]мой списокД'!$B$1:$F$518,4,0))</f>
        <v>39437</v>
      </c>
      <c r="F42" s="45" t="str">
        <f>IF(ISBLANK($B42),"",VLOOKUP($B42,'[1]мой списокД'!$B$1:$G$518,5,0))</f>
        <v>КМС</v>
      </c>
      <c r="G42" s="46" t="str">
        <f>IF(ISBLANK($B42),"",VLOOKUP($B42,'[1]мой списокД'!$B$1:$G$518,6,0))</f>
        <v>Республика Адыгея</v>
      </c>
      <c r="H42" s="169"/>
      <c r="I42" s="170"/>
      <c r="J42" s="169"/>
      <c r="K42" s="170"/>
      <c r="L42" s="47" t="str">
        <f>IF(ISBLANK($V31),"",VLOOKUP($V31,$V$23:$AE$192,8,0))</f>
        <v/>
      </c>
      <c r="M42" s="48" t="str">
        <f>IF(ISBLANK($V31),"",VLOOKUP($V31,$V$23:$AE$192,9,0))</f>
        <v/>
      </c>
      <c r="N42" s="47"/>
      <c r="O42" s="48"/>
      <c r="P42" s="172"/>
      <c r="Q42" s="174"/>
      <c r="R42" s="182"/>
      <c r="S42" s="176"/>
      <c r="T42" s="50"/>
      <c r="U42" s="51"/>
      <c r="V42" s="50"/>
    </row>
    <row r="43" spans="1:22" ht="12" customHeight="1">
      <c r="A43" s="40"/>
      <c r="B43" s="41"/>
      <c r="C43" s="42" t="str">
        <f>IF(ISBLANK($B43),"",VLOOKUP($B43,'[1]мой списокД'!$B$1:$F$518,2,0))</f>
        <v/>
      </c>
      <c r="D43" s="43" t="str">
        <f>IF(ISBLANK($B43),"",VLOOKUP($B43,'[1]мой списокД'!$B$1:$F$518,3,0))</f>
        <v/>
      </c>
      <c r="E43" s="44" t="str">
        <f>IF(ISBLANK($B43),"",VLOOKUP($B43,'[1]мой списокД'!$B$1:$F$518,4,0))</f>
        <v/>
      </c>
      <c r="F43" s="45" t="str">
        <f>IF(ISBLANK($B43),"",VLOOKUP($B43,'[1]мой списокД'!$B$1:$G$518,5,0))</f>
        <v/>
      </c>
      <c r="G43" s="46" t="str">
        <f>IF(ISBLANK($B43),"",VLOOKUP($B43,'[1]мой списокД'!$B$1:$G$518,6,0))</f>
        <v/>
      </c>
      <c r="H43" s="47" t="str">
        <f>IF(ISBLANK($V32),"",VLOOKUP($V32,$V$23:$AE$192,2,0))</f>
        <v/>
      </c>
      <c r="I43" s="48" t="str">
        <f>IF(ISBLANK($V32),"",VLOOKUP($V32,$V$23:$AE$192,3,0))</f>
        <v/>
      </c>
      <c r="J43" s="47" t="str">
        <f>IF(ISBLANK($V32),"",VLOOKUP($V32,$V$23:$AE$192,4,0))</f>
        <v/>
      </c>
      <c r="K43" s="48" t="str">
        <f>IF(ISBLANK($V32),"",VLOOKUP($V32,$V$23:$AE$192,5,0))</f>
        <v/>
      </c>
      <c r="L43" s="47" t="str">
        <f>IF(ISBLANK($V32),"",VLOOKUP($V32,$V$23:$AE$192,8,0))</f>
        <v/>
      </c>
      <c r="M43" s="48" t="str">
        <f>IF(ISBLANK($V32),"",VLOOKUP($V32,$V$23:$AE$192,9,0))</f>
        <v/>
      </c>
      <c r="N43" s="47"/>
      <c r="O43" s="48"/>
      <c r="P43" s="56" t="str">
        <f>IF(ISBLANK($V32),"",VLOOKUP($V32,$V$23:$AE$192,10,0))</f>
        <v/>
      </c>
      <c r="Q43" s="57"/>
      <c r="R43" s="61"/>
      <c r="S43" s="58"/>
      <c r="T43" s="50"/>
      <c r="U43" s="51"/>
      <c r="V43" s="51"/>
    </row>
    <row r="44" spans="1:22" ht="12" customHeight="1">
      <c r="A44" s="166">
        <v>8</v>
      </c>
      <c r="B44" s="41">
        <v>29</v>
      </c>
      <c r="C44" s="42">
        <f>IF(ISBLANK($B44),"",VLOOKUP($B44,'[1]мой списокД'!$B$1:$F$518,2,0))</f>
        <v>10126009145</v>
      </c>
      <c r="D44" s="43" t="str">
        <f>IF(ISBLANK($B44),"",VLOOKUP($B44,'[1]мой списокД'!$B$1:$F$518,3,0))</f>
        <v>Кузьмина Дарья</v>
      </c>
      <c r="E44" s="44">
        <f>IF(ISBLANK($B44),"",VLOOKUP($B44,'[1]мой списокД'!$B$1:$F$518,4,0))</f>
        <v>39484</v>
      </c>
      <c r="F44" s="45" t="str">
        <f>IF(ISBLANK($B44),"",VLOOKUP($B44,'[1]мой списокД'!$B$1:$G$518,5,0))</f>
        <v>1 СР</v>
      </c>
      <c r="G44" s="46" t="str">
        <f>IF(ISBLANK($B44),"",VLOOKUP($B44,'[1]мой списокД'!$B$1:$G$518,6,0))</f>
        <v>Ростовская область</v>
      </c>
      <c r="H44" s="167">
        <v>9.9340277777777773E-4</v>
      </c>
      <c r="I44" s="168"/>
      <c r="J44" s="167">
        <v>2.0791666666666662E-3</v>
      </c>
      <c r="K44" s="168"/>
      <c r="L44" s="47"/>
      <c r="M44" s="48"/>
      <c r="N44" s="47"/>
      <c r="O44" s="48"/>
      <c r="P44" s="171">
        <v>3.0318749999999998E-3</v>
      </c>
      <c r="Q44" s="173">
        <f t="shared" ref="Q44" si="0">$Q$19/((P44*24))</f>
        <v>41.228612657184087</v>
      </c>
      <c r="R44" s="179" t="s">
        <v>46</v>
      </c>
      <c r="S44" s="175" t="s">
        <v>45</v>
      </c>
      <c r="T44" s="50"/>
      <c r="U44" s="51"/>
      <c r="V44" s="51"/>
    </row>
    <row r="45" spans="1:22" ht="12" customHeight="1">
      <c r="A45" s="166"/>
      <c r="B45" s="41">
        <v>30</v>
      </c>
      <c r="C45" s="42">
        <f>IF(ISBLANK($B45),"",VLOOKUP($B45,'[1]мой списокД'!$B$1:$F$518,2,0))</f>
        <v>10127430395</v>
      </c>
      <c r="D45" s="43" t="str">
        <f>IF(ISBLANK($B45),"",VLOOKUP($B45,'[1]мой списокД'!$B$1:$F$518,3,0))</f>
        <v>Евко Валерия</v>
      </c>
      <c r="E45" s="44">
        <f>IF(ISBLANK($B45),"",VLOOKUP($B45,'[1]мой списокД'!$B$1:$F$518,4,0))</f>
        <v>39225</v>
      </c>
      <c r="F45" s="45" t="str">
        <f>IF(ISBLANK($B45),"",VLOOKUP($B45,'[1]мой списокД'!$B$1:$G$518,5,0))</f>
        <v>1 СР</v>
      </c>
      <c r="G45" s="46" t="str">
        <f>IF(ISBLANK($B45),"",VLOOKUP($B45,'[1]мой списокД'!$B$1:$G$518,6,0))</f>
        <v>Ростовская область</v>
      </c>
      <c r="H45" s="169"/>
      <c r="I45" s="170"/>
      <c r="J45" s="169"/>
      <c r="K45" s="170"/>
      <c r="L45" s="47"/>
      <c r="M45" s="48"/>
      <c r="N45" s="47"/>
      <c r="O45" s="48"/>
      <c r="P45" s="172"/>
      <c r="Q45" s="174"/>
      <c r="R45" s="180"/>
      <c r="S45" s="176"/>
      <c r="T45" s="50"/>
      <c r="U45" s="51"/>
      <c r="V45" s="51"/>
    </row>
    <row r="46" spans="1:22" ht="12" customHeight="1">
      <c r="A46" s="40"/>
      <c r="B46" s="41"/>
      <c r="C46" s="42" t="str">
        <f>IF(ISBLANK($B46),"",VLOOKUP($B46,'[1]мой списокД'!$B$1:$F$518,2,0))</f>
        <v/>
      </c>
      <c r="D46" s="43" t="str">
        <f>IF(ISBLANK($B46),"",VLOOKUP($B46,'[1]мой списокД'!$B$1:$F$518,3,0))</f>
        <v/>
      </c>
      <c r="E46" s="44" t="str">
        <f>IF(ISBLANK($B46),"",VLOOKUP($B46,'[1]мой списокД'!$B$1:$F$518,4,0))</f>
        <v/>
      </c>
      <c r="F46" s="45" t="str">
        <f>IF(ISBLANK($B46),"",VLOOKUP($B46,'[1]мой списокД'!$B$1:$G$518,5,0))</f>
        <v/>
      </c>
      <c r="G46" s="46" t="str">
        <f>IF(ISBLANK($B46),"",VLOOKUP($B46,'[1]мой списокД'!$B$1:$G$518,6,0))</f>
        <v/>
      </c>
      <c r="H46" s="47" t="str">
        <f>IF(ISBLANK($V35),"",VLOOKUP($V35,$V$23:$AE$192,2,0))</f>
        <v/>
      </c>
      <c r="I46" s="48" t="str">
        <f>IF(ISBLANK($V35),"",VLOOKUP($V35,$V$23:$AE$192,3,0))</f>
        <v/>
      </c>
      <c r="J46" s="47" t="str">
        <f>IF(ISBLANK($V35),"",VLOOKUP($V35,$V$23:$AE$192,4,0))</f>
        <v/>
      </c>
      <c r="K46" s="48" t="str">
        <f>IF(ISBLANK($V35),"",VLOOKUP($V35,$V$23:$AE$192,5,0))</f>
        <v/>
      </c>
      <c r="L46" s="47" t="str">
        <f>IF(ISBLANK($V35),"",VLOOKUP($V35,$V$23:$AE$192,8,0))</f>
        <v/>
      </c>
      <c r="M46" s="48" t="str">
        <f>IF(ISBLANK($V35),"",VLOOKUP($V35,$V$23:$AE$192,9,0))</f>
        <v/>
      </c>
      <c r="N46" s="47"/>
      <c r="O46" s="48"/>
      <c r="P46" s="56" t="str">
        <f>IF(ISBLANK($V35),"",VLOOKUP($V35,$V$23:$AE$192,10,0))</f>
        <v/>
      </c>
      <c r="Q46" s="57"/>
      <c r="R46" s="76"/>
      <c r="S46" s="58"/>
      <c r="T46" s="50"/>
      <c r="U46" s="51"/>
      <c r="V46" s="51"/>
    </row>
    <row r="47" spans="1:22" ht="12" customHeight="1">
      <c r="A47" s="166">
        <v>9</v>
      </c>
      <c r="B47" s="41">
        <v>42</v>
      </c>
      <c r="C47" s="42">
        <f>IF(ISBLANK($B47),"",VLOOKUP($B47,'[1]мой списокД'!$B$1:$F$518,2,0))</f>
        <v>10129964624</v>
      </c>
      <c r="D47" s="43" t="str">
        <f>IF(ISBLANK($B47),"",VLOOKUP($B47,'[1]мой списокД'!$B$1:$F$518,3,0))</f>
        <v xml:space="preserve">Минашкина Тамила </v>
      </c>
      <c r="E47" s="44">
        <f>IF(ISBLANK($B47),"",VLOOKUP($B47,'[1]мой списокД'!$B$1:$F$518,4,0))</f>
        <v>39591</v>
      </c>
      <c r="F47" s="45" t="str">
        <f>IF(ISBLANK($B47),"",VLOOKUP($B47,'[1]мой списокД'!$B$1:$G$518,5,0))</f>
        <v>КМС</v>
      </c>
      <c r="G47" s="46" t="str">
        <f>IF(ISBLANK($B47),"",VLOOKUP($B47,'[1]мой списокД'!$B$1:$G$518,6,0))</f>
        <v xml:space="preserve">Воронежская область </v>
      </c>
      <c r="H47" s="167">
        <v>9.9586805555555561E-4</v>
      </c>
      <c r="I47" s="168"/>
      <c r="J47" s="167">
        <v>1.9984259259259261E-3</v>
      </c>
      <c r="K47" s="168"/>
      <c r="L47" s="47" t="str">
        <f>IF(ISBLANK($V42),"",VLOOKUP($V42,$V$23:$AE$192,8,0))</f>
        <v/>
      </c>
      <c r="M47" s="48" t="str">
        <f>IF(ISBLANK($V42),"",VLOOKUP($V42,$V$23:$AE$192,9,0))</f>
        <v/>
      </c>
      <c r="N47" s="47"/>
      <c r="O47" s="48"/>
      <c r="P47" s="171">
        <v>3.0364120370370371E-3</v>
      </c>
      <c r="Q47" s="173">
        <f>$Q$19/((P47*24))</f>
        <v>41.167008454483771</v>
      </c>
      <c r="R47" s="179" t="s">
        <v>46</v>
      </c>
      <c r="S47" s="175" t="s">
        <v>45</v>
      </c>
      <c r="T47" s="50"/>
      <c r="U47" s="51"/>
      <c r="V47" s="51"/>
    </row>
    <row r="48" spans="1:22" ht="12" customHeight="1">
      <c r="A48" s="166"/>
      <c r="B48" s="41">
        <v>44</v>
      </c>
      <c r="C48" s="42">
        <f>IF(ISBLANK($B48),"",VLOOKUP($B48,'[1]мой списокД'!$B$1:$F$518,2,0))</f>
        <v>10119972109</v>
      </c>
      <c r="D48" s="43" t="str">
        <f>IF(ISBLANK($B48),"",VLOOKUP($B48,'[1]мой списокД'!$B$1:$F$518,3,0))</f>
        <v>Колупаева Кристина</v>
      </c>
      <c r="E48" s="44">
        <f>IF(ISBLANK($B48),"",VLOOKUP($B48,'[1]мой списокД'!$B$1:$F$518,4,0))</f>
        <v>39525</v>
      </c>
      <c r="F48" s="45" t="str">
        <f>IF(ISBLANK($B48),"",VLOOKUP($B48,'[1]мой списокД'!$B$1:$G$518,5,0))</f>
        <v>КМС</v>
      </c>
      <c r="G48" s="46" t="str">
        <f>IF(ISBLANK($B48),"",VLOOKUP($B48,'[1]мой списокД'!$B$1:$G$518,6,0))</f>
        <v xml:space="preserve">Воронежская область </v>
      </c>
      <c r="H48" s="169"/>
      <c r="I48" s="170"/>
      <c r="J48" s="169"/>
      <c r="K48" s="170"/>
      <c r="L48" s="47" t="str">
        <f>IF(ISBLANK($V43),"",VLOOKUP($V43,$V$23:$AE$192,8,0))</f>
        <v/>
      </c>
      <c r="M48" s="48" t="str">
        <f>IF(ISBLANK($V43),"",VLOOKUP($V43,$V$23:$AE$192,9,0))</f>
        <v/>
      </c>
      <c r="N48" s="47"/>
      <c r="O48" s="48"/>
      <c r="P48" s="172"/>
      <c r="Q48" s="174"/>
      <c r="R48" s="180"/>
      <c r="S48" s="176"/>
      <c r="T48" s="50"/>
      <c r="U48" s="51"/>
      <c r="V48" s="51"/>
    </row>
    <row r="49" spans="1:22" ht="12" customHeight="1">
      <c r="A49" s="40"/>
      <c r="B49" s="65"/>
      <c r="C49" s="42" t="str">
        <f>IF(ISBLANK($B49),"",VLOOKUP($B49,'[1]мой списокД'!$B$1:$F$518,2,0))</f>
        <v/>
      </c>
      <c r="D49" s="43" t="str">
        <f>IF(ISBLANK($B49),"",VLOOKUP($B49,'[1]мой списокД'!$B$1:$F$518,3,0))</f>
        <v/>
      </c>
      <c r="E49" s="44" t="str">
        <f>IF(ISBLANK($B49),"",VLOOKUP($B49,'[1]мой списокД'!$B$1:$F$518,4,0))</f>
        <v/>
      </c>
      <c r="F49" s="45" t="str">
        <f>IF(ISBLANK($B49),"",VLOOKUP($B49,'[1]мой списокД'!$B$1:$G$518,5,0))</f>
        <v/>
      </c>
      <c r="G49" s="46" t="str">
        <f>IF(ISBLANK($B49),"",VLOOKUP($B49,'[1]мой списокД'!$B$1:$G$518,6,0))</f>
        <v/>
      </c>
      <c r="H49" s="47" t="str">
        <f>IF(ISBLANK($V44),"",VLOOKUP($V44,$V$23:$AE$192,2,0))</f>
        <v/>
      </c>
      <c r="I49" s="48" t="str">
        <f>IF(ISBLANK($V44),"",VLOOKUP($V44,$V$23:$AE$192,3,0))</f>
        <v/>
      </c>
      <c r="J49" s="47" t="str">
        <f>IF(ISBLANK($V44),"",VLOOKUP($V44,$V$23:$AE$192,4,0))</f>
        <v/>
      </c>
      <c r="K49" s="48" t="str">
        <f>IF(ISBLANK($V44),"",VLOOKUP($V44,$V$23:$AE$192,5,0))</f>
        <v/>
      </c>
      <c r="L49" s="47" t="str">
        <f>IF(ISBLANK($V44),"",VLOOKUP($V44,$V$23:$AE$192,8,0))</f>
        <v/>
      </c>
      <c r="M49" s="48" t="str">
        <f>IF(ISBLANK($V44),"",VLOOKUP($V44,$V$23:$AE$192,9,0))</f>
        <v/>
      </c>
      <c r="N49" s="47"/>
      <c r="O49" s="48"/>
      <c r="P49" s="56" t="str">
        <f>IF(ISBLANK($V44),"",VLOOKUP($V44,$V$23:$AE$192,10,0))</f>
        <v/>
      </c>
      <c r="Q49" s="57"/>
      <c r="R49" s="61"/>
      <c r="S49" s="77"/>
      <c r="T49" s="50"/>
      <c r="U49" s="51"/>
      <c r="V49" s="51"/>
    </row>
    <row r="50" spans="1:22" ht="12" customHeight="1">
      <c r="A50" s="166">
        <v>10</v>
      </c>
      <c r="B50" s="41">
        <v>51</v>
      </c>
      <c r="C50" s="42">
        <f>IF(ISBLANK($B50),"",VLOOKUP($B50,'[1]мой списокД'!$B$1:$F$518,2,0))</f>
        <v>0</v>
      </c>
      <c r="D50" s="43" t="str">
        <f>IF(ISBLANK($B50),"",VLOOKUP($B50,'[1]мой списокД'!$B$1:$F$518,3,0))</f>
        <v>Мишина Алена</v>
      </c>
      <c r="E50" s="44">
        <f>IF(ISBLANK($B50),"",VLOOKUP($B50,'[1]мой списокД'!$B$1:$F$518,4,0))</f>
        <v>39871</v>
      </c>
      <c r="F50" s="45" t="str">
        <f>IF(ISBLANK($B50),"",VLOOKUP($B50,'[1]мой списокД'!$B$1:$G$518,5,0))</f>
        <v>2 СР</v>
      </c>
      <c r="G50" s="46" t="str">
        <f>IF(ISBLANK($B50),"",VLOOKUP($B50,'[1]мой списокД'!$B$1:$G$518,6,0))</f>
        <v>Тульская область</v>
      </c>
      <c r="H50" s="167">
        <v>9.8688657407407405E-4</v>
      </c>
      <c r="I50" s="168"/>
      <c r="J50" s="167">
        <v>2.0289351851851853E-3</v>
      </c>
      <c r="K50" s="168"/>
      <c r="L50" s="47" t="str">
        <f>IF(ISBLANK($V39),"",VLOOKUP($V39,$V$23:$AE$192,8,0))</f>
        <v/>
      </c>
      <c r="M50" s="48" t="str">
        <f>IF(ISBLANK($V39),"",VLOOKUP($V39,$V$23:$AE$192,9,0))</f>
        <v/>
      </c>
      <c r="N50" s="47"/>
      <c r="O50" s="48"/>
      <c r="P50" s="171">
        <v>3.1326388888888892E-3</v>
      </c>
      <c r="Q50" s="173">
        <f>$Q$19/((P50*24))</f>
        <v>39.902460651740185</v>
      </c>
      <c r="R50" s="49"/>
      <c r="S50" s="175" t="s">
        <v>45</v>
      </c>
      <c r="T50" s="50"/>
      <c r="U50" s="51"/>
      <c r="V50" s="51"/>
    </row>
    <row r="51" spans="1:22" ht="12" customHeight="1">
      <c r="A51" s="166"/>
      <c r="B51" s="41">
        <v>6</v>
      </c>
      <c r="C51" s="42">
        <f>IF(ISBLANK($B51),"",VLOOKUP($B51,'[1]мой списокД'!$B$1:$F$518,2,0))</f>
        <v>10119926033</v>
      </c>
      <c r="D51" s="43" t="str">
        <f>IF(ISBLANK($B51),"",VLOOKUP($B51,'[1]мой списокД'!$B$1:$F$518,3,0))</f>
        <v>Боброва Мария</v>
      </c>
      <c r="E51" s="44">
        <f>IF(ISBLANK($B51),"",VLOOKUP($B51,'[1]мой списокД'!$B$1:$F$518,4,0))</f>
        <v>39162</v>
      </c>
      <c r="F51" s="45" t="str">
        <f>IF(ISBLANK($B51),"",VLOOKUP($B51,'[1]мой списокД'!$B$1:$G$518,5,0))</f>
        <v>2 СР</v>
      </c>
      <c r="G51" s="46" t="str">
        <f>IF(ISBLANK($B51),"",VLOOKUP($B51,'[1]мой списокД'!$B$1:$G$518,6,0))</f>
        <v>Тульская область</v>
      </c>
      <c r="H51" s="169"/>
      <c r="I51" s="170"/>
      <c r="J51" s="169"/>
      <c r="K51" s="170"/>
      <c r="L51" s="47" t="str">
        <f>IF(ISBLANK($V40),"",VLOOKUP($V40,$V$23:$AE$192,8,0))</f>
        <v/>
      </c>
      <c r="M51" s="48" t="str">
        <f>IF(ISBLANK($V40),"",VLOOKUP($V40,$V$23:$AE$192,9,0))</f>
        <v/>
      </c>
      <c r="N51" s="47"/>
      <c r="O51" s="48"/>
      <c r="P51" s="172"/>
      <c r="Q51" s="174"/>
      <c r="R51" s="52"/>
      <c r="S51" s="176"/>
      <c r="T51" s="50"/>
      <c r="U51" s="51"/>
      <c r="V51" s="51"/>
    </row>
    <row r="52" spans="1:22" ht="12" customHeight="1">
      <c r="A52" s="40"/>
      <c r="B52" s="41"/>
      <c r="C52" s="42" t="str">
        <f>IF(ISBLANK($B52),"",VLOOKUP($B52,'[1]мой списокД'!$B$1:$F$518,2,0))</f>
        <v/>
      </c>
      <c r="D52" s="43" t="str">
        <f>IF(ISBLANK($B52),"",VLOOKUP($B52,'[1]мой списокД'!$B$1:$F$518,3,0))</f>
        <v/>
      </c>
      <c r="E52" s="44" t="str">
        <f>IF(ISBLANK($B52),"",VLOOKUP($B52,'[1]мой списокД'!$B$1:$F$518,4,0))</f>
        <v/>
      </c>
      <c r="F52" s="45" t="str">
        <f>IF(ISBLANK($B52),"",VLOOKUP($B52,'[1]мой списокД'!$B$1:$G$518,5,0))</f>
        <v/>
      </c>
      <c r="G52" s="46" t="str">
        <f>IF(ISBLANK($B52),"",VLOOKUP($B52,'[1]мой списокД'!$B$1:$G$518,6,0))</f>
        <v/>
      </c>
      <c r="H52" s="47" t="str">
        <f>IF(ISBLANK($V41),"",VLOOKUP($V41,$V$23:$AE$192,2,0))</f>
        <v/>
      </c>
      <c r="I52" s="48" t="str">
        <f>IF(ISBLANK($V41),"",VLOOKUP($V41,$V$23:$AE$192,3,0))</f>
        <v/>
      </c>
      <c r="J52" s="47" t="str">
        <f>IF(ISBLANK($V41),"",VLOOKUP($V41,$V$23:$AE$192,4,0))</f>
        <v/>
      </c>
      <c r="K52" s="48" t="str">
        <f>IF(ISBLANK($V41),"",VLOOKUP($V41,$V$23:$AE$192,5,0))</f>
        <v/>
      </c>
      <c r="L52" s="47" t="str">
        <f>IF(ISBLANK($V41),"",VLOOKUP($V41,$V$23:$AE$192,8,0))</f>
        <v/>
      </c>
      <c r="M52" s="48" t="str">
        <f>IF(ISBLANK($V41),"",VLOOKUP($V41,$V$23:$AE$192,9,0))</f>
        <v/>
      </c>
      <c r="N52" s="47"/>
      <c r="O52" s="48"/>
      <c r="P52" s="56" t="str">
        <f>IF(ISBLANK($V41),"",VLOOKUP($V41,$V$23:$AE$192,10,0))</f>
        <v/>
      </c>
      <c r="Q52" s="57"/>
      <c r="R52" s="61"/>
      <c r="S52" s="77"/>
      <c r="T52" s="50"/>
      <c r="U52" s="51"/>
      <c r="V52" s="51"/>
    </row>
    <row r="53" spans="1:22" ht="12" customHeight="1">
      <c r="A53" s="166">
        <v>11</v>
      </c>
      <c r="B53" s="41">
        <v>47</v>
      </c>
      <c r="C53" s="42">
        <f>IF(ISBLANK($B53),"",VLOOKUP($B53,'[1]мой списокД'!$B$1:$F$518,2,0))</f>
        <v>20100312</v>
      </c>
      <c r="D53" s="43" t="str">
        <f>IF(ISBLANK($B53),"",VLOOKUP($B53,'[1]мой списокД'!$B$1:$F$518,3,0))</f>
        <v xml:space="preserve">Сухарева Александра </v>
      </c>
      <c r="E53" s="44">
        <f>IF(ISBLANK($B53),"",VLOOKUP($B53,'[1]мой списокД'!$B$1:$F$518,4,0))</f>
        <v>40249</v>
      </c>
      <c r="F53" s="45" t="str">
        <f>IF(ISBLANK($B53),"",VLOOKUP($B53,'[1]мой списокД'!$B$1:$G$518,5,0))</f>
        <v>3 СР</v>
      </c>
      <c r="G53" s="46" t="str">
        <f>IF(ISBLANK($B53),"",VLOOKUP($B53,'[1]мой списокД'!$B$1:$G$518,6,0))</f>
        <v xml:space="preserve">Воронежская область </v>
      </c>
      <c r="H53" s="167">
        <v>1.0984259259259261E-3</v>
      </c>
      <c r="I53" s="168"/>
      <c r="J53" s="167">
        <v>2.1797800925925925E-3</v>
      </c>
      <c r="K53" s="168"/>
      <c r="L53" s="177"/>
      <c r="M53" s="178"/>
      <c r="N53" s="47"/>
      <c r="O53" s="48"/>
      <c r="P53" s="171">
        <v>3.2434375000000002E-3</v>
      </c>
      <c r="Q53" s="173">
        <f>$Q$19/((P53*24))</f>
        <v>38.53935831968397</v>
      </c>
      <c r="R53" s="49"/>
      <c r="S53" s="175" t="s">
        <v>45</v>
      </c>
      <c r="T53" s="50"/>
      <c r="U53" s="51"/>
      <c r="V53" s="51"/>
    </row>
    <row r="54" spans="1:22" ht="12" customHeight="1">
      <c r="A54" s="166"/>
      <c r="B54" s="41">
        <v>46</v>
      </c>
      <c r="C54" s="42">
        <f>IF(ISBLANK($B54),"",VLOOKUP($B54,'[1]мой списокД'!$B$1:$F$518,2,0))</f>
        <v>10142216330</v>
      </c>
      <c r="D54" s="43" t="str">
        <f>IF(ISBLANK($B54),"",VLOOKUP($B54,'[1]мой списокД'!$B$1:$F$518,3,0))</f>
        <v xml:space="preserve">Кулагина Арина </v>
      </c>
      <c r="E54" s="44">
        <f>IF(ISBLANK($B54),"",VLOOKUP($B54,'[1]мой списокД'!$B$1:$F$518,4,0))</f>
        <v>40094</v>
      </c>
      <c r="F54" s="45" t="str">
        <f>IF(ISBLANK($B54),"",VLOOKUP($B54,'[1]мой списокД'!$B$1:$G$518,5,0))</f>
        <v>3 СР</v>
      </c>
      <c r="G54" s="46" t="str">
        <f>IF(ISBLANK($B54),"",VLOOKUP($B54,'[1]мой списокД'!$B$1:$G$518,6,0))</f>
        <v xml:space="preserve">Воронежская область </v>
      </c>
      <c r="H54" s="169"/>
      <c r="I54" s="170"/>
      <c r="J54" s="169"/>
      <c r="K54" s="170"/>
      <c r="L54" s="177"/>
      <c r="M54" s="178"/>
      <c r="N54" s="47"/>
      <c r="O54" s="48"/>
      <c r="P54" s="172"/>
      <c r="Q54" s="174"/>
      <c r="R54" s="52"/>
      <c r="S54" s="176"/>
      <c r="T54" s="50"/>
      <c r="U54" s="51"/>
      <c r="V54" s="51"/>
    </row>
    <row r="55" spans="1:22" ht="12" customHeight="1">
      <c r="A55" s="40"/>
      <c r="B55" s="41"/>
      <c r="C55" s="42" t="str">
        <f>IF(ISBLANK($B55),"",VLOOKUP($B55,'[1]мой списокД'!$B$1:$F$518,2,0))</f>
        <v/>
      </c>
      <c r="D55" s="43" t="str">
        <f>IF(ISBLANK($B55),"",VLOOKUP($B55,'[1]мой списокД'!$B$1:$F$518,3,0))</f>
        <v/>
      </c>
      <c r="E55" s="44" t="str">
        <f>IF(ISBLANK($B55),"",VLOOKUP($B55,'[1]мой списокД'!$B$1:$F$518,4,0))</f>
        <v/>
      </c>
      <c r="F55" s="45" t="str">
        <f>IF(ISBLANK($B55),"",VLOOKUP($B55,'[1]мой списокД'!$B$1:$G$518,5,0))</f>
        <v/>
      </c>
      <c r="G55" s="46" t="str">
        <f>IF(ISBLANK($B55),"",VLOOKUP($B55,'[1]мой списокД'!$B$1:$G$518,6,0))</f>
        <v/>
      </c>
      <c r="H55" s="47"/>
      <c r="I55" s="48"/>
      <c r="J55" s="47"/>
      <c r="K55" s="48"/>
      <c r="L55" s="47"/>
      <c r="M55" s="48"/>
      <c r="N55" s="47"/>
      <c r="O55" s="48"/>
      <c r="P55" s="56"/>
      <c r="Q55" s="57"/>
      <c r="R55" s="61"/>
      <c r="S55" s="77"/>
      <c r="T55" s="50"/>
      <c r="U55" s="51"/>
      <c r="V55" s="51"/>
    </row>
    <row r="56" spans="1:22" ht="12" customHeight="1">
      <c r="A56" s="166">
        <v>12</v>
      </c>
      <c r="B56" s="41">
        <v>41</v>
      </c>
      <c r="C56" s="42">
        <f>IF(ISBLANK($B56),"",VLOOKUP($B56,'[1]мой списокД'!$B$1:$F$518,2,0))</f>
        <v>10142055268</v>
      </c>
      <c r="D56" s="43" t="str">
        <f>IF(ISBLANK($B56),"",VLOOKUP($B56,'[1]мой списокД'!$B$1:$F$518,3,0))</f>
        <v>Тинькова София</v>
      </c>
      <c r="E56" s="44">
        <f>IF(ISBLANK($B56),"",VLOOKUP($B56,'[1]мой списокД'!$B$1:$F$518,4,0))</f>
        <v>39565</v>
      </c>
      <c r="F56" s="45" t="str">
        <f>IF(ISBLANK($B56),"",VLOOKUP($B56,'[1]мой списокД'!$B$1:$G$518,5,0))</f>
        <v>2 СР</v>
      </c>
      <c r="G56" s="46" t="str">
        <f>IF(ISBLANK($B56),"",VLOOKUP($B56,'[1]мой списокД'!$B$1:$G$518,6,0))</f>
        <v xml:space="preserve">Воронежская область </v>
      </c>
      <c r="H56" s="167">
        <v>1.1056712962962962E-3</v>
      </c>
      <c r="I56" s="168"/>
      <c r="J56" s="167">
        <v>2.2085300925925922E-3</v>
      </c>
      <c r="K56" s="168"/>
      <c r="L56" s="47" t="str">
        <f>IF(ISBLANK($V36),"",VLOOKUP($V36,$V$23:$AE$192,8,0))</f>
        <v/>
      </c>
      <c r="M56" s="48" t="str">
        <f>IF(ISBLANK($V36),"",VLOOKUP($V36,$V$23:$AE$192,9,0))</f>
        <v/>
      </c>
      <c r="N56" s="47"/>
      <c r="O56" s="48"/>
      <c r="P56" s="171">
        <v>3.2891782407407405E-3</v>
      </c>
      <c r="Q56" s="173">
        <f>$Q$19/((P56*24))</f>
        <v>38.003413269525133</v>
      </c>
      <c r="R56" s="49"/>
      <c r="S56" s="175" t="s">
        <v>45</v>
      </c>
      <c r="T56" s="50"/>
      <c r="U56" s="51"/>
      <c r="V56" s="51"/>
    </row>
    <row r="57" spans="1:22" ht="12" customHeight="1">
      <c r="A57" s="166"/>
      <c r="B57" s="41">
        <v>43</v>
      </c>
      <c r="C57" s="42">
        <f>IF(ISBLANK($B57),"",VLOOKUP($B57,'[1]мой списокД'!$B$1:$F$518,2,0))</f>
        <v>10116809808</v>
      </c>
      <c r="D57" s="43" t="str">
        <f>IF(ISBLANK($B57),"",VLOOKUP($B57,'[1]мой списокД'!$B$1:$F$518,3,0))</f>
        <v>Ткачук Злата</v>
      </c>
      <c r="E57" s="44">
        <f>IF(ISBLANK($B57),"",VLOOKUP($B57,'[1]мой списокД'!$B$1:$F$518,4,0))</f>
        <v>39733</v>
      </c>
      <c r="F57" s="45" t="str">
        <f>IF(ISBLANK($B57),"",VLOOKUP($B57,'[1]мой списокД'!$B$1:$G$518,5,0))</f>
        <v>1 СР</v>
      </c>
      <c r="G57" s="46" t="str">
        <f>IF(ISBLANK($B57),"",VLOOKUP($B57,'[1]мой списокД'!$B$1:$G$518,6,0))</f>
        <v xml:space="preserve">Воронежская область </v>
      </c>
      <c r="H57" s="169"/>
      <c r="I57" s="170"/>
      <c r="J57" s="169"/>
      <c r="K57" s="170"/>
      <c r="L57" s="47" t="str">
        <f>IF(ISBLANK($V37),"",VLOOKUP($V37,$V$23:$AE$192,8,0))</f>
        <v/>
      </c>
      <c r="M57" s="48" t="str">
        <f>IF(ISBLANK($V37),"",VLOOKUP($V37,$V$23:$AE$192,9,0))</f>
        <v/>
      </c>
      <c r="N57" s="47"/>
      <c r="O57" s="48"/>
      <c r="P57" s="172"/>
      <c r="Q57" s="174"/>
      <c r="R57" s="52"/>
      <c r="S57" s="176"/>
      <c r="T57" s="50"/>
      <c r="U57" s="51"/>
      <c r="V57" s="51"/>
    </row>
    <row r="58" spans="1:22" ht="12" customHeight="1">
      <c r="A58" s="40"/>
      <c r="B58" s="65"/>
      <c r="C58" s="42" t="str">
        <f>IF(ISBLANK($B58),"",VLOOKUP($B58,'[1]мой списокД'!$B$1:$F$518,2,0))</f>
        <v/>
      </c>
      <c r="D58" s="43" t="str">
        <f>IF(ISBLANK($B58),"",VLOOKUP($B58,'[1]мой списокД'!$B$1:$F$518,3,0))</f>
        <v/>
      </c>
      <c r="E58" s="44" t="str">
        <f>IF(ISBLANK($B58),"",VLOOKUP($B58,'[1]мой списокД'!$B$1:$F$518,4,0))</f>
        <v/>
      </c>
      <c r="F58" s="45" t="str">
        <f>IF(ISBLANK($B58),"",VLOOKUP($B58,'[1]мой списокД'!$B$1:$G$518,5,0))</f>
        <v/>
      </c>
      <c r="G58" s="46" t="str">
        <f>IF(ISBLANK($B58),"",VLOOKUP($B58,'[1]мой списокД'!$B$1:$G$518,6,0))</f>
        <v/>
      </c>
      <c r="H58" s="47" t="str">
        <f>IF(ISBLANK($V38),"",VLOOKUP($V38,$V$23:$AE$192,2,0))</f>
        <v/>
      </c>
      <c r="I58" s="48" t="str">
        <f>IF(ISBLANK($V38),"",VLOOKUP($V38,$V$23:$AE$192,3,0))</f>
        <v/>
      </c>
      <c r="J58" s="47" t="str">
        <f>IF(ISBLANK($V38),"",VLOOKUP($V38,$V$23:$AE$192,4,0))</f>
        <v/>
      </c>
      <c r="K58" s="48" t="str">
        <f>IF(ISBLANK($V38),"",VLOOKUP($V38,$V$23:$AE$192,5,0))</f>
        <v/>
      </c>
      <c r="L58" s="47" t="str">
        <f>IF(ISBLANK($V38),"",VLOOKUP($V38,$V$23:$AE$192,8,0))</f>
        <v/>
      </c>
      <c r="M58" s="48" t="str">
        <f>IF(ISBLANK($V38),"",VLOOKUP($V38,$V$23:$AE$192,9,0))</f>
        <v/>
      </c>
      <c r="N58" s="47"/>
      <c r="O58" s="48"/>
      <c r="P58" s="56" t="str">
        <f>IF(ISBLANK($V38),"",VLOOKUP($V38,$V$23:$AE$192,10,0))</f>
        <v/>
      </c>
      <c r="Q58" s="57"/>
      <c r="R58" s="61"/>
      <c r="S58" s="77"/>
      <c r="T58" s="50"/>
      <c r="U58" s="51"/>
      <c r="V58" s="51"/>
    </row>
    <row r="59" spans="1:22" ht="18.75" customHeight="1">
      <c r="A59" s="166">
        <v>13</v>
      </c>
      <c r="B59" s="41">
        <v>13</v>
      </c>
      <c r="C59" s="42">
        <f>IF(ISBLANK($B59),"",VLOOKUP($B59,'[1]мой списокД'!$B$1:$F$518,2,0))</f>
        <v>10139118794</v>
      </c>
      <c r="D59" s="43" t="str">
        <f>IF(ISBLANK($B59),"",VLOOKUP($B59,'[1]мой списокД'!$B$1:$F$518,3,0))</f>
        <v>Бедная Диана</v>
      </c>
      <c r="E59" s="44">
        <f>IF(ISBLANK($B59),"",VLOOKUP($B59,'[1]мой списокД'!$B$1:$F$518,4,0))</f>
        <v>40069</v>
      </c>
      <c r="F59" s="45" t="str">
        <f>IF(ISBLANK($B59),"",VLOOKUP($B59,'[1]мой списокД'!$B$1:$G$518,5,0))</f>
        <v>1 СР</v>
      </c>
      <c r="G59" s="46" t="str">
        <f>IF(ISBLANK($B59),"",VLOOKUP($B59,'[1]мой списокД'!$B$1:$G$518,6,0))</f>
        <v>Донецкая Народная Республика</v>
      </c>
      <c r="H59" s="167">
        <v>1.0513425925925926E-3</v>
      </c>
      <c r="I59" s="168"/>
      <c r="J59" s="167">
        <v>2.230335648148148E-3</v>
      </c>
      <c r="K59" s="168"/>
      <c r="L59" s="47"/>
      <c r="M59" s="48"/>
      <c r="N59" s="47"/>
      <c r="O59" s="48"/>
      <c r="P59" s="171">
        <v>3.3452083333333333E-3</v>
      </c>
      <c r="Q59" s="173">
        <f>$Q$19/((P59*24))</f>
        <v>37.366880488260577</v>
      </c>
      <c r="R59" s="49"/>
      <c r="S59" s="175" t="s">
        <v>45</v>
      </c>
      <c r="T59" s="50"/>
      <c r="U59" s="51"/>
      <c r="V59" s="51"/>
    </row>
    <row r="60" spans="1:22" ht="17.25" customHeight="1">
      <c r="A60" s="166"/>
      <c r="B60" s="41">
        <v>12</v>
      </c>
      <c r="C60" s="42">
        <f>IF(ISBLANK($B60),"",VLOOKUP($B60,'[1]мой списокД'!$B$1:$F$518,2,0))</f>
        <v>10126133023</v>
      </c>
      <c r="D60" s="43" t="str">
        <f>IF(ISBLANK($B60),"",VLOOKUP($B60,'[1]мой списокД'!$B$1:$F$518,3,0))</f>
        <v>Свирщук Анастасия</v>
      </c>
      <c r="E60" s="44">
        <f>IF(ISBLANK($B60),"",VLOOKUP($B60,'[1]мой списокД'!$B$1:$F$518,4,0))</f>
        <v>39690</v>
      </c>
      <c r="F60" s="45" t="str">
        <f>IF(ISBLANK($B60),"",VLOOKUP($B60,'[1]мой списокД'!$B$1:$G$518,5,0))</f>
        <v>КМС</v>
      </c>
      <c r="G60" s="46" t="str">
        <f>IF(ISBLANK($B60),"",VLOOKUP($B60,'[1]мой списокД'!$B$1:$G$518,6,0))</f>
        <v>Донецкая Народная Республика</v>
      </c>
      <c r="H60" s="169"/>
      <c r="I60" s="170"/>
      <c r="J60" s="169"/>
      <c r="K60" s="170"/>
      <c r="L60" s="47"/>
      <c r="M60" s="48"/>
      <c r="N60" s="47"/>
      <c r="O60" s="48"/>
      <c r="P60" s="172"/>
      <c r="Q60" s="174"/>
      <c r="R60" s="52"/>
      <c r="S60" s="176"/>
      <c r="T60" s="50"/>
      <c r="U60" s="51"/>
      <c r="V60" s="51"/>
    </row>
    <row r="61" spans="1:22" ht="12" customHeight="1">
      <c r="A61" s="40"/>
      <c r="B61" s="41"/>
      <c r="C61" s="42" t="str">
        <f>IF(ISBLANK($B61),"",VLOOKUP($B61,'[1]мой списокД'!$B$1:$F$518,2,0))</f>
        <v/>
      </c>
      <c r="D61" s="43" t="str">
        <f>IF(ISBLANK($B61),"",VLOOKUP($B61,'[1]мой списокД'!$B$1:$F$518,3,0))</f>
        <v/>
      </c>
      <c r="E61" s="44" t="str">
        <f>IF(ISBLANK($B61),"",VLOOKUP($B61,'[1]мой списокД'!$B$1:$F$518,4,0))</f>
        <v/>
      </c>
      <c r="F61" s="45" t="str">
        <f>IF(ISBLANK($B61),"",VLOOKUP($B61,'[1]мой списокД'!$B$1:$G$518,5,0))</f>
        <v/>
      </c>
      <c r="G61" s="46" t="str">
        <f>IF(ISBLANK($B61),"",VLOOKUP($B61,'[1]мой списокД'!$B$1:$G$518,6,0))</f>
        <v/>
      </c>
      <c r="H61" s="47" t="str">
        <f>IF(ISBLANK($V29),"",VLOOKUP($V29,$V$23:$AE$192,2,0))</f>
        <v/>
      </c>
      <c r="I61" s="48" t="str">
        <f>IF(ISBLANK($V29),"",VLOOKUP($V29,$V$23:$AE$192,3,0))</f>
        <v/>
      </c>
      <c r="J61" s="47" t="str">
        <f>IF(ISBLANK($V29),"",VLOOKUP($V29,$V$23:$AE$192,4,0))</f>
        <v/>
      </c>
      <c r="K61" s="48" t="str">
        <f>IF(ISBLANK($V29),"",VLOOKUP($V29,$V$23:$AE$192,5,0))</f>
        <v/>
      </c>
      <c r="L61" s="47" t="str">
        <f>IF(ISBLANK($V29),"",VLOOKUP($V29,$V$23:$AE$192,8,0))</f>
        <v/>
      </c>
      <c r="M61" s="48" t="str">
        <f>IF(ISBLANK($V29),"",VLOOKUP($V29,$V$23:$AE$192,9,0))</f>
        <v/>
      </c>
      <c r="N61" s="47"/>
      <c r="O61" s="48"/>
      <c r="P61" s="56" t="str">
        <f>IF(ISBLANK($V29),"",VLOOKUP($V29,$V$23:$AE$192,10,0))</f>
        <v/>
      </c>
      <c r="Q61" s="57"/>
      <c r="R61" s="61"/>
      <c r="S61" s="77"/>
      <c r="T61" s="50"/>
      <c r="U61" s="51"/>
      <c r="V61" s="51"/>
    </row>
    <row r="62" spans="1:22" ht="12" customHeight="1">
      <c r="A62" s="166">
        <v>14</v>
      </c>
      <c r="B62" s="41">
        <v>31</v>
      </c>
      <c r="C62" s="42">
        <f>IF(ISBLANK($B62),"",VLOOKUP($B62,'[1]мой списокД'!$B$1:$F$518,2,0))</f>
        <v>10141651104</v>
      </c>
      <c r="D62" s="43" t="str">
        <f>IF(ISBLANK($B62),"",VLOOKUP($B62,'[1]мой списокД'!$B$1:$F$518,3,0))</f>
        <v xml:space="preserve">Слесова Екатерина </v>
      </c>
      <c r="E62" s="44">
        <f>IF(ISBLANK($B62),"",VLOOKUP($B62,'[1]мой списокД'!$B$1:$F$518,4,0))</f>
        <v>39720</v>
      </c>
      <c r="F62" s="45" t="str">
        <f>IF(ISBLANK($B62),"",VLOOKUP($B62,'[1]мой списокД'!$B$1:$G$518,5,0))</f>
        <v>1 СР</v>
      </c>
      <c r="G62" s="46" t="str">
        <f>IF(ISBLANK($B62),"",VLOOKUP($B62,'[1]мой списокД'!$B$1:$G$518,6,0))</f>
        <v>Ростовская область</v>
      </c>
      <c r="H62" s="167">
        <v>1.1877777777777778E-3</v>
      </c>
      <c r="I62" s="168"/>
      <c r="J62" s="167">
        <v>2.3382523148148151E-3</v>
      </c>
      <c r="K62" s="168"/>
      <c r="L62" s="47" t="str">
        <f>IF(ISBLANK($V45),"",VLOOKUP($V45,$V$23:$AE$192,8,0))</f>
        <v/>
      </c>
      <c r="M62" s="48" t="str">
        <f>IF(ISBLANK($V45),"",VLOOKUP($V45,$V$23:$AE$192,9,0))</f>
        <v/>
      </c>
      <c r="N62" s="47"/>
      <c r="O62" s="48"/>
      <c r="P62" s="171">
        <v>3.5209953703703705E-3</v>
      </c>
      <c r="Q62" s="173">
        <f>$Q$19/((P62*24))</f>
        <v>35.501324725357804</v>
      </c>
      <c r="R62" s="49"/>
      <c r="S62" s="175" t="s">
        <v>45</v>
      </c>
      <c r="T62" s="50"/>
      <c r="U62" s="51"/>
      <c r="V62" s="51"/>
    </row>
    <row r="63" spans="1:22" ht="12" customHeight="1">
      <c r="A63" s="166"/>
      <c r="B63" s="41">
        <v>32</v>
      </c>
      <c r="C63" s="42">
        <f>IF(ISBLANK($B63),"",VLOOKUP($B63,'[1]мой списокД'!$B$1:$F$518,2,0))</f>
        <v>10142011307</v>
      </c>
      <c r="D63" s="43" t="str">
        <f>IF(ISBLANK($B63),"",VLOOKUP($B63,'[1]мой списокД'!$B$1:$F$518,3,0))</f>
        <v>Будник Мария</v>
      </c>
      <c r="E63" s="44">
        <f>IF(ISBLANK($B63),"",VLOOKUP($B63,'[1]мой списокД'!$B$1:$F$518,4,0))</f>
        <v>39664</v>
      </c>
      <c r="F63" s="45" t="str">
        <f>IF(ISBLANK($B63),"",VLOOKUP($B63,'[1]мой списокД'!$B$1:$G$518,5,0))</f>
        <v>1 СР</v>
      </c>
      <c r="G63" s="46" t="str">
        <f>IF(ISBLANK($B63),"",VLOOKUP($B63,'[1]мой списокД'!$B$1:$G$518,6,0))</f>
        <v>Ростовская область</v>
      </c>
      <c r="H63" s="169"/>
      <c r="I63" s="170"/>
      <c r="J63" s="169"/>
      <c r="K63" s="170"/>
      <c r="L63" s="47" t="str">
        <f>IF(ISBLANK($V46),"",VLOOKUP($V46,$V$23:$AE$192,8,0))</f>
        <v/>
      </c>
      <c r="M63" s="48" t="str">
        <f>IF(ISBLANK($V46),"",VLOOKUP($V46,$V$23:$AE$192,9,0))</f>
        <v/>
      </c>
      <c r="N63" s="47"/>
      <c r="O63" s="48"/>
      <c r="P63" s="172"/>
      <c r="Q63" s="174"/>
      <c r="R63" s="52"/>
      <c r="S63" s="176"/>
      <c r="T63" s="50"/>
      <c r="U63" s="51"/>
      <c r="V63" s="51"/>
    </row>
    <row r="64" spans="1:22" ht="12" customHeight="1" thickBot="1">
      <c r="A64" s="78"/>
      <c r="B64" s="79"/>
      <c r="C64" s="80" t="str">
        <f>IF(ISBLANK($B64),"",VLOOKUP($B64,'[1]мой списокД'!$B$1:$F$518,2,0))</f>
        <v/>
      </c>
      <c r="D64" s="81" t="str">
        <f>IF(ISBLANK($B64),"",VLOOKUP($B64,'[1]мой списокД'!$B$1:$F$518,3,0))</f>
        <v/>
      </c>
      <c r="E64" s="82" t="str">
        <f>IF(ISBLANK($B64),"",VLOOKUP($B64,'[1]мой списокД'!$B$1:$F$518,4,0))</f>
        <v/>
      </c>
      <c r="F64" s="83" t="str">
        <f>IF(ISBLANK($B64),"",VLOOKUP($B64,'[1]мой списокД'!$B$1:$G$518,5,0))</f>
        <v/>
      </c>
      <c r="G64" s="84" t="str">
        <f>IF(ISBLANK($B64),"",VLOOKUP($B64,'[1]мой списокД'!$B$1:$G$518,6,0))</f>
        <v/>
      </c>
      <c r="H64" s="85" t="str">
        <f>IF(ISBLANK($V47),"",VLOOKUP($V47,$V$23:$AE$192,2,0))</f>
        <v/>
      </c>
      <c r="I64" s="86" t="str">
        <f>IF(ISBLANK($V47),"",VLOOKUP($V47,$V$23:$AE$192,3,0))</f>
        <v/>
      </c>
      <c r="J64" s="85" t="str">
        <f>IF(ISBLANK($V47),"",VLOOKUP($V47,$V$23:$AE$192,4,0))</f>
        <v/>
      </c>
      <c r="K64" s="86" t="str">
        <f>IF(ISBLANK($V47),"",VLOOKUP($V47,$V$23:$AE$192,5,0))</f>
        <v/>
      </c>
      <c r="L64" s="85" t="str">
        <f>IF(ISBLANK($V47),"",VLOOKUP($V47,$V$23:$AE$192,8,0))</f>
        <v/>
      </c>
      <c r="M64" s="86" t="str">
        <f>IF(ISBLANK($V47),"",VLOOKUP($V47,$V$23:$AE$192,9,0))</f>
        <v/>
      </c>
      <c r="N64" s="85"/>
      <c r="O64" s="86"/>
      <c r="P64" s="87" t="str">
        <f>IF(ISBLANK($V47),"",VLOOKUP($V47,$V$23:$AE$192,10,0))</f>
        <v/>
      </c>
      <c r="Q64" s="88"/>
      <c r="R64" s="89"/>
      <c r="S64" s="90"/>
      <c r="T64" s="50"/>
      <c r="U64" s="51"/>
      <c r="V64" s="51"/>
    </row>
    <row r="65" spans="1:31" ht="6" customHeight="1" thickTop="1" thickBot="1">
      <c r="A65" s="91"/>
      <c r="B65" s="92"/>
      <c r="C65" s="92"/>
      <c r="D65" s="93"/>
      <c r="E65" s="94"/>
      <c r="F65" s="95"/>
      <c r="G65" s="96"/>
      <c r="H65" s="97"/>
      <c r="I65" s="97"/>
      <c r="J65" s="97"/>
      <c r="K65" s="97"/>
      <c r="L65" s="97"/>
      <c r="M65" s="97"/>
      <c r="N65" s="97"/>
      <c r="O65" s="97"/>
      <c r="P65" s="97"/>
      <c r="Q65" s="98"/>
      <c r="R65" s="98"/>
      <c r="S65" s="99"/>
      <c r="T65" s="3"/>
      <c r="U65" s="51"/>
      <c r="V65" s="51"/>
    </row>
    <row r="66" spans="1:31" ht="12.75" customHeight="1" thickTop="1">
      <c r="A66" s="156" t="s">
        <v>47</v>
      </c>
      <c r="B66" s="157"/>
      <c r="C66" s="157"/>
      <c r="D66" s="157"/>
      <c r="E66" s="100"/>
      <c r="F66" s="100"/>
      <c r="G66" s="158" t="s">
        <v>48</v>
      </c>
      <c r="H66" s="157"/>
      <c r="I66" s="157"/>
      <c r="J66" s="157"/>
      <c r="K66" s="157"/>
      <c r="L66" s="157"/>
      <c r="M66" s="157"/>
      <c r="N66" s="157"/>
      <c r="O66" s="157"/>
      <c r="P66" s="159"/>
      <c r="Q66" s="159"/>
      <c r="R66" s="159"/>
      <c r="S66" s="160"/>
      <c r="T66" s="3"/>
      <c r="U66" s="51"/>
      <c r="V66" s="51"/>
    </row>
    <row r="67" spans="1:31" ht="12.75" customHeight="1">
      <c r="A67" s="101" t="s">
        <v>49</v>
      </c>
      <c r="B67" s="102"/>
      <c r="C67" s="103"/>
      <c r="D67" s="104"/>
      <c r="E67" s="105"/>
      <c r="F67" s="106"/>
      <c r="G67" s="107" t="s">
        <v>50</v>
      </c>
      <c r="H67" s="108">
        <v>9</v>
      </c>
      <c r="I67" s="109"/>
      <c r="J67" s="110"/>
      <c r="K67" s="110"/>
      <c r="L67" s="111"/>
      <c r="M67" s="111"/>
      <c r="N67" s="111"/>
      <c r="O67" s="111"/>
      <c r="P67" s="112"/>
      <c r="Q67" s="113" t="s">
        <v>51</v>
      </c>
      <c r="R67" s="114"/>
      <c r="S67" s="115">
        <v>13</v>
      </c>
      <c r="T67" s="3"/>
      <c r="U67" s="116"/>
      <c r="V67" s="51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75" customHeight="1">
      <c r="A68" s="101" t="s">
        <v>52</v>
      </c>
      <c r="B68" s="102"/>
      <c r="C68" s="117"/>
      <c r="D68" s="104"/>
      <c r="E68" s="118"/>
      <c r="F68" s="119"/>
      <c r="G68" s="120" t="s">
        <v>53</v>
      </c>
      <c r="H68" s="108">
        <v>28</v>
      </c>
      <c r="I68" s="121"/>
      <c r="J68" s="122"/>
      <c r="K68" s="122"/>
      <c r="L68" s="123"/>
      <c r="M68" s="123"/>
      <c r="N68" s="123"/>
      <c r="O68" s="123"/>
      <c r="Q68" s="113" t="s">
        <v>42</v>
      </c>
      <c r="R68" s="114"/>
      <c r="S68" s="115">
        <v>8</v>
      </c>
      <c r="T68" s="3"/>
      <c r="U68" s="51"/>
      <c r="V68" s="51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75" customHeight="1">
      <c r="A69" s="101" t="s">
        <v>54</v>
      </c>
      <c r="B69" s="102"/>
      <c r="C69" s="124"/>
      <c r="D69" s="104"/>
      <c r="E69" s="118"/>
      <c r="F69" s="119"/>
      <c r="G69" s="120" t="s">
        <v>55</v>
      </c>
      <c r="H69" s="108">
        <v>28</v>
      </c>
      <c r="I69" s="121"/>
      <c r="J69" s="122"/>
      <c r="K69" s="122"/>
      <c r="L69" s="123"/>
      <c r="M69" s="123"/>
      <c r="N69" s="123"/>
      <c r="O69" s="123"/>
      <c r="Q69" s="125" t="s">
        <v>56</v>
      </c>
      <c r="R69" s="126"/>
      <c r="S69" s="115">
        <v>5</v>
      </c>
      <c r="T69" s="3"/>
      <c r="U69" s="51"/>
      <c r="V69" s="51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75" customHeight="1">
      <c r="A70" s="101" t="s">
        <v>57</v>
      </c>
      <c r="B70" s="102"/>
      <c r="C70" s="124"/>
      <c r="D70" s="104"/>
      <c r="E70" s="118"/>
      <c r="F70" s="119"/>
      <c r="G70" s="120" t="s">
        <v>58</v>
      </c>
      <c r="H70" s="108">
        <v>28</v>
      </c>
      <c r="I70" s="121"/>
      <c r="J70" s="122"/>
      <c r="K70" s="122"/>
      <c r="L70" s="123"/>
      <c r="M70" s="123"/>
      <c r="N70" s="123"/>
      <c r="O70" s="123"/>
      <c r="Q70" s="125" t="s">
        <v>44</v>
      </c>
      <c r="R70" s="126"/>
      <c r="S70" s="115">
        <v>2</v>
      </c>
      <c r="T70" s="3"/>
      <c r="U70" s="116"/>
      <c r="V70" s="116"/>
      <c r="W70" s="3"/>
      <c r="X70" s="3"/>
      <c r="Y70" s="3"/>
      <c r="Z70" s="3"/>
      <c r="AA70" s="3"/>
      <c r="AB70" s="3"/>
      <c r="AC70" s="3"/>
      <c r="AD70" s="3"/>
      <c r="AE70" s="3"/>
    </row>
    <row r="71" spans="1:31" ht="12.75" customHeight="1">
      <c r="A71" s="101"/>
      <c r="B71" s="102"/>
      <c r="C71" s="124"/>
      <c r="D71" s="104"/>
      <c r="E71" s="118"/>
      <c r="F71" s="119"/>
      <c r="G71" s="120" t="s">
        <v>59</v>
      </c>
      <c r="H71" s="108">
        <v>0</v>
      </c>
      <c r="I71" s="121"/>
      <c r="J71" s="122"/>
      <c r="K71" s="122"/>
      <c r="L71" s="123"/>
      <c r="M71" s="123"/>
      <c r="N71" s="123"/>
      <c r="O71" s="123"/>
      <c r="Q71" s="113"/>
      <c r="R71" s="114"/>
      <c r="S71" s="115"/>
      <c r="T71" s="3"/>
      <c r="U71" s="51"/>
      <c r="V71" s="51"/>
      <c r="W71" s="3"/>
      <c r="X71" s="3"/>
      <c r="Y71" s="3"/>
      <c r="Z71" s="3"/>
      <c r="AA71" s="3"/>
      <c r="AB71" s="3"/>
      <c r="AC71" s="3"/>
      <c r="AD71" s="3"/>
      <c r="AE71" s="3"/>
    </row>
    <row r="72" spans="1:31" ht="12.75" customHeight="1">
      <c r="A72" s="127"/>
      <c r="B72" s="104"/>
      <c r="C72" s="104"/>
      <c r="D72" s="128"/>
      <c r="E72" s="118"/>
      <c r="F72" s="119"/>
      <c r="G72" s="120" t="s">
        <v>60</v>
      </c>
      <c r="H72" s="108">
        <v>0</v>
      </c>
      <c r="I72" s="121"/>
      <c r="J72" s="122"/>
      <c r="K72" s="122"/>
      <c r="L72" s="123"/>
      <c r="M72" s="123"/>
      <c r="N72" s="123"/>
      <c r="O72" s="123"/>
      <c r="Q72" s="125"/>
      <c r="R72" s="126"/>
      <c r="S72" s="115"/>
      <c r="T72" s="3"/>
      <c r="U72" s="51"/>
      <c r="V72" s="51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 customHeight="1">
      <c r="A73" s="127"/>
      <c r="B73" s="104"/>
      <c r="C73" s="104"/>
      <c r="D73" s="104"/>
      <c r="E73" s="129"/>
      <c r="F73" s="130"/>
      <c r="G73" s="120" t="s">
        <v>61</v>
      </c>
      <c r="H73" s="108">
        <v>0</v>
      </c>
      <c r="I73" s="131"/>
      <c r="J73" s="132"/>
      <c r="K73" s="132"/>
      <c r="L73" s="133"/>
      <c r="M73" s="133"/>
      <c r="N73" s="133"/>
      <c r="O73" s="133"/>
      <c r="P73" s="134"/>
      <c r="Q73" s="125"/>
      <c r="R73" s="126"/>
      <c r="S73" s="115"/>
      <c r="T73" s="3"/>
      <c r="U73" s="116"/>
      <c r="V73" s="116"/>
      <c r="W73" s="3"/>
      <c r="X73" s="3"/>
      <c r="Y73" s="3"/>
      <c r="Z73" s="3"/>
      <c r="AA73" s="3"/>
      <c r="AB73" s="3"/>
      <c r="AC73" s="3"/>
      <c r="AD73" s="3"/>
      <c r="AE73" s="3"/>
    </row>
    <row r="74" spans="1:31" ht="5.25" customHeight="1">
      <c r="A74" s="135"/>
      <c r="B74" s="136"/>
      <c r="C74" s="136"/>
      <c r="D74" s="137"/>
      <c r="E74" s="138"/>
      <c r="F74" s="137"/>
      <c r="G74" s="137"/>
      <c r="H74" s="139"/>
      <c r="I74" s="139"/>
      <c r="J74" s="139"/>
      <c r="K74" s="139"/>
      <c r="L74" s="139"/>
      <c r="M74" s="139"/>
      <c r="N74" s="139"/>
      <c r="O74" s="139"/>
      <c r="P74" s="139"/>
      <c r="Q74" s="140"/>
      <c r="R74" s="140"/>
      <c r="S74" s="141"/>
      <c r="T74" s="3"/>
      <c r="U74" s="51"/>
      <c r="V74" s="51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 customHeight="1">
      <c r="A75" s="161" t="s">
        <v>62</v>
      </c>
      <c r="B75" s="162"/>
      <c r="C75" s="162"/>
      <c r="D75" s="162"/>
      <c r="E75" s="163" t="s">
        <v>63</v>
      </c>
      <c r="F75" s="162"/>
      <c r="G75" s="162"/>
      <c r="H75" s="163" t="s">
        <v>64</v>
      </c>
      <c r="I75" s="162"/>
      <c r="J75" s="162"/>
      <c r="K75" s="162"/>
      <c r="L75" s="162"/>
      <c r="M75" s="162"/>
      <c r="N75" s="162"/>
      <c r="O75" s="162"/>
      <c r="P75" s="162"/>
      <c r="Q75" s="164"/>
      <c r="R75" s="164"/>
      <c r="S75" s="165"/>
      <c r="T75" s="142"/>
      <c r="U75" s="51"/>
      <c r="V75" s="51"/>
      <c r="W75" s="142"/>
      <c r="X75" s="142"/>
      <c r="Y75" s="142"/>
      <c r="Z75" s="142"/>
      <c r="AA75" s="142"/>
      <c r="AB75" s="142"/>
      <c r="AC75" s="142"/>
      <c r="AD75" s="142"/>
      <c r="AE75" s="142"/>
    </row>
    <row r="76" spans="1:31" ht="12.75" customHeight="1">
      <c r="A76" s="147"/>
      <c r="B76" s="148"/>
      <c r="C76" s="148"/>
      <c r="D76" s="148"/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1"/>
      <c r="T76" s="3"/>
      <c r="U76" s="3"/>
      <c r="V76" s="116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customHeight="1">
      <c r="A77" s="143"/>
      <c r="B77" s="136"/>
      <c r="C77" s="136"/>
      <c r="D77" s="136"/>
      <c r="E77" s="144"/>
      <c r="F77" s="136"/>
      <c r="G77" s="136"/>
      <c r="H77" s="139"/>
      <c r="I77" s="139"/>
      <c r="J77" s="139"/>
      <c r="K77" s="139"/>
      <c r="L77" s="139"/>
      <c r="M77" s="139"/>
      <c r="N77" s="139"/>
      <c r="O77" s="139"/>
      <c r="P77" s="139"/>
      <c r="Q77" s="136"/>
      <c r="R77" s="136"/>
      <c r="S77" s="145"/>
      <c r="T77" s="3"/>
      <c r="U77" s="3"/>
      <c r="V77" s="51"/>
      <c r="W77" s="3"/>
      <c r="X77" s="3"/>
      <c r="Y77" s="3"/>
      <c r="Z77" s="3"/>
      <c r="AA77" s="3"/>
      <c r="AB77" s="3"/>
      <c r="AC77" s="3"/>
      <c r="AD77" s="3"/>
      <c r="AE77" s="3"/>
    </row>
    <row r="78" spans="1:31" ht="12.75" customHeight="1">
      <c r="A78" s="143"/>
      <c r="B78" s="136"/>
      <c r="C78" s="136"/>
      <c r="D78" s="136"/>
      <c r="E78" s="144"/>
      <c r="F78" s="136"/>
      <c r="G78" s="136"/>
      <c r="H78" s="139"/>
      <c r="I78" s="139"/>
      <c r="J78" s="139"/>
      <c r="K78" s="139"/>
      <c r="L78" s="139"/>
      <c r="M78" s="139"/>
      <c r="N78" s="139"/>
      <c r="O78" s="139"/>
      <c r="P78" s="139"/>
      <c r="Q78" s="136"/>
      <c r="R78" s="136"/>
      <c r="S78" s="145"/>
      <c r="T78" s="3"/>
      <c r="U78" s="3"/>
      <c r="V78" s="51"/>
      <c r="W78" s="3"/>
      <c r="X78" s="3"/>
      <c r="Y78" s="3"/>
      <c r="Z78" s="3"/>
      <c r="AA78" s="3"/>
      <c r="AB78" s="3"/>
      <c r="AC78" s="3"/>
      <c r="AD78" s="3"/>
      <c r="AE78" s="3"/>
    </row>
    <row r="79" spans="1:31" ht="12.75" customHeight="1">
      <c r="A79" s="143"/>
      <c r="B79" s="136"/>
      <c r="C79" s="136"/>
      <c r="D79" s="136"/>
      <c r="E79" s="144"/>
      <c r="F79" s="136"/>
      <c r="G79" s="136"/>
      <c r="H79" s="139"/>
      <c r="I79" s="139"/>
      <c r="J79" s="139"/>
      <c r="K79" s="139"/>
      <c r="L79" s="139"/>
      <c r="M79" s="139"/>
      <c r="N79" s="139"/>
      <c r="O79" s="139"/>
      <c r="P79" s="139"/>
      <c r="Q79" s="136"/>
      <c r="R79" s="136"/>
      <c r="S79" s="145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2.75" customHeight="1">
      <c r="A80" s="143"/>
      <c r="B80" s="136"/>
      <c r="C80" s="136"/>
      <c r="D80" s="136"/>
      <c r="E80" s="144"/>
      <c r="F80" s="136"/>
      <c r="G80" s="136"/>
      <c r="H80" s="139"/>
      <c r="I80" s="139"/>
      <c r="J80" s="139"/>
      <c r="K80" s="139"/>
      <c r="L80" s="139"/>
      <c r="M80" s="139"/>
      <c r="N80" s="139"/>
      <c r="O80" s="139"/>
      <c r="P80" s="139"/>
      <c r="Q80" s="140"/>
      <c r="R80" s="140"/>
      <c r="S80" s="14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2.75" customHeight="1" thickBot="1">
      <c r="A81" s="152" t="s">
        <v>19</v>
      </c>
      <c r="B81" s="153"/>
      <c r="C81" s="153"/>
      <c r="D81" s="153"/>
      <c r="E81" s="154" t="s">
        <v>22</v>
      </c>
      <c r="F81" s="153"/>
      <c r="G81" s="153"/>
      <c r="H81" s="154" t="s">
        <v>25</v>
      </c>
      <c r="I81" s="153"/>
      <c r="J81" s="153"/>
      <c r="K81" s="153"/>
      <c r="L81" s="153"/>
      <c r="M81" s="153"/>
      <c r="N81" s="153"/>
      <c r="O81" s="153"/>
      <c r="P81" s="153"/>
      <c r="Q81" s="154"/>
      <c r="R81" s="154"/>
      <c r="S81" s="155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2.75" customHeight="1" thickTop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customHeight="1">
      <c r="A88" s="3"/>
      <c r="B88" s="3"/>
      <c r="C88" s="3"/>
      <c r="D88" s="3"/>
      <c r="E88" s="14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</sheetData>
  <mergeCells count="142">
    <mergeCell ref="A1:S1"/>
    <mergeCell ref="A2:S2"/>
    <mergeCell ref="A3:S3"/>
    <mergeCell ref="A4:S4"/>
    <mergeCell ref="A5:S5"/>
    <mergeCell ref="A6:S6"/>
    <mergeCell ref="A13:D13"/>
    <mergeCell ref="A14:D14"/>
    <mergeCell ref="A15:G15"/>
    <mergeCell ref="H15:S15"/>
    <mergeCell ref="H16:S16"/>
    <mergeCell ref="H17:S17"/>
    <mergeCell ref="A7:S7"/>
    <mergeCell ref="A8:S8"/>
    <mergeCell ref="A9:S9"/>
    <mergeCell ref="A10:S10"/>
    <mergeCell ref="A11:S11"/>
    <mergeCell ref="A12:S12"/>
    <mergeCell ref="Q21:Q22"/>
    <mergeCell ref="R21:R22"/>
    <mergeCell ref="S21:S22"/>
    <mergeCell ref="H22:I22"/>
    <mergeCell ref="J22:K22"/>
    <mergeCell ref="L22:M22"/>
    <mergeCell ref="N22:O22"/>
    <mergeCell ref="H18:S18"/>
    <mergeCell ref="A21:A22"/>
    <mergeCell ref="B21:B22"/>
    <mergeCell ref="C21:C22"/>
    <mergeCell ref="D21:D22"/>
    <mergeCell ref="E21:E22"/>
    <mergeCell ref="F21:F22"/>
    <mergeCell ref="G21:G22"/>
    <mergeCell ref="H21:O21"/>
    <mergeCell ref="P21:P22"/>
    <mergeCell ref="S23:S24"/>
    <mergeCell ref="A26:A27"/>
    <mergeCell ref="H26:I27"/>
    <mergeCell ref="J26:K27"/>
    <mergeCell ref="P26:P27"/>
    <mergeCell ref="Q26:Q27"/>
    <mergeCell ref="R26:R27"/>
    <mergeCell ref="S26:S27"/>
    <mergeCell ref="A23:A24"/>
    <mergeCell ref="H23:I24"/>
    <mergeCell ref="J23:K24"/>
    <mergeCell ref="P23:P24"/>
    <mergeCell ref="Q23:Q24"/>
    <mergeCell ref="R23:R24"/>
    <mergeCell ref="S29:S30"/>
    <mergeCell ref="A32:A33"/>
    <mergeCell ref="H32:I33"/>
    <mergeCell ref="J32:K33"/>
    <mergeCell ref="P32:P33"/>
    <mergeCell ref="Q32:Q33"/>
    <mergeCell ref="R32:R33"/>
    <mergeCell ref="S32:S33"/>
    <mergeCell ref="A29:A30"/>
    <mergeCell ref="H29:I30"/>
    <mergeCell ref="J29:K30"/>
    <mergeCell ref="P29:P30"/>
    <mergeCell ref="Q29:Q30"/>
    <mergeCell ref="R29:R30"/>
    <mergeCell ref="S35:S36"/>
    <mergeCell ref="A38:A39"/>
    <mergeCell ref="H38:I39"/>
    <mergeCell ref="J38:K39"/>
    <mergeCell ref="P38:P39"/>
    <mergeCell ref="Q38:Q39"/>
    <mergeCell ref="R38:R39"/>
    <mergeCell ref="S38:S39"/>
    <mergeCell ref="A35:A36"/>
    <mergeCell ref="H35:I36"/>
    <mergeCell ref="J35:K36"/>
    <mergeCell ref="P35:P36"/>
    <mergeCell ref="Q35:Q36"/>
    <mergeCell ref="R35:R36"/>
    <mergeCell ref="S41:S42"/>
    <mergeCell ref="A44:A45"/>
    <mergeCell ref="H44:I45"/>
    <mergeCell ref="J44:K45"/>
    <mergeCell ref="P44:P45"/>
    <mergeCell ref="Q44:Q45"/>
    <mergeCell ref="R44:R45"/>
    <mergeCell ref="S44:S45"/>
    <mergeCell ref="A41:A42"/>
    <mergeCell ref="H41:I42"/>
    <mergeCell ref="J41:K42"/>
    <mergeCell ref="P41:P42"/>
    <mergeCell ref="Q41:Q42"/>
    <mergeCell ref="R41:R42"/>
    <mergeCell ref="S47:S48"/>
    <mergeCell ref="A50:A51"/>
    <mergeCell ref="H50:I51"/>
    <mergeCell ref="J50:K51"/>
    <mergeCell ref="P50:P51"/>
    <mergeCell ref="Q50:Q51"/>
    <mergeCell ref="S50:S51"/>
    <mergeCell ref="A47:A48"/>
    <mergeCell ref="H47:I48"/>
    <mergeCell ref="J47:K48"/>
    <mergeCell ref="P47:P48"/>
    <mergeCell ref="Q47:Q48"/>
    <mergeCell ref="R47:R48"/>
    <mergeCell ref="S53:S54"/>
    <mergeCell ref="L54:M54"/>
    <mergeCell ref="A56:A57"/>
    <mergeCell ref="H56:I57"/>
    <mergeCell ref="J56:K57"/>
    <mergeCell ref="P56:P57"/>
    <mergeCell ref="Q56:Q57"/>
    <mergeCell ref="S56:S57"/>
    <mergeCell ref="A53:A54"/>
    <mergeCell ref="H53:I54"/>
    <mergeCell ref="J53:K54"/>
    <mergeCell ref="L53:M53"/>
    <mergeCell ref="P53:P54"/>
    <mergeCell ref="Q53:Q54"/>
    <mergeCell ref="A62:A63"/>
    <mergeCell ref="H62:I63"/>
    <mergeCell ref="J62:K63"/>
    <mergeCell ref="P62:P63"/>
    <mergeCell ref="Q62:Q63"/>
    <mergeCell ref="S62:S63"/>
    <mergeCell ref="A59:A60"/>
    <mergeCell ref="H59:I60"/>
    <mergeCell ref="J59:K60"/>
    <mergeCell ref="P59:P60"/>
    <mergeCell ref="Q59:Q60"/>
    <mergeCell ref="S59:S60"/>
    <mergeCell ref="A76:E76"/>
    <mergeCell ref="F76:S76"/>
    <mergeCell ref="A81:D81"/>
    <mergeCell ref="E81:G81"/>
    <mergeCell ref="H81:P81"/>
    <mergeCell ref="Q81:S81"/>
    <mergeCell ref="A66:D66"/>
    <mergeCell ref="G66:S66"/>
    <mergeCell ref="A75:D75"/>
    <mergeCell ref="E75:G75"/>
    <mergeCell ref="H75:P75"/>
    <mergeCell ref="Q75:S75"/>
  </mergeCells>
  <pageMargins left="0.25" right="0.25" top="0.75" bottom="0.75" header="0.3" footer="0.3"/>
  <pageSetup paperSize="9" scale="97" fitToHeight="0" orientation="portrait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5E7C-4BBE-3B40-902F-A2406817E50E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парная 3 км Д Ф все</vt:lpstr>
      <vt:lpstr>Лист1</vt:lpstr>
      <vt:lpstr>'парная 3 км Д Ф все'!Область_печати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2023-05-23T06:29:23Z</dcterms:created>
  <dcterms:modified xsi:type="dcterms:W3CDTF">2023-05-23T07:14:50Z</dcterms:modified>
</cp:coreProperties>
</file>