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жен кейрин итог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/>
  <c r="G61" i="1" s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I60" i="1" s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I63" i="1" s="1"/>
  <c r="E22" i="1"/>
  <c r="D22" i="1"/>
  <c r="C22" i="1"/>
  <c r="I64" i="1" l="1"/>
  <c r="I61" i="1"/>
  <c r="I65" i="1"/>
  <c r="I62" i="1"/>
  <c r="I66" i="1"/>
</calcChain>
</file>

<file path=xl/sharedStrings.xml><?xml version="1.0" encoding="utf-8"?>
<sst xmlns="http://schemas.openxmlformats.org/spreadsheetml/2006/main" count="69" uniqueCount="58">
  <si>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</si>
  <si>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</si>
  <si>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</si>
  <si>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</si>
  <si>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</si>
  <si>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</si>
  <si>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кейрин</t>
  </si>
  <si>
    <t>Юниорки 19-22 года</t>
  </si>
  <si>
    <t>МЕСТО ПРОВЕДЕНИЯ: г. Санкт-Петербург</t>
  </si>
  <si>
    <t>НАЧАЛО ГОНКИ:</t>
  </si>
  <si>
    <t>№ ВРВС: 0080451611Я</t>
  </si>
  <si>
    <t>ДАТА ПРОВЕДЕНИЯ: 11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</si>
  <si>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</si>
  <si>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</si>
  <si>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</si>
  <si>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</si>
  <si>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</si>
  <si>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</si>
  <si>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</si>
  <si>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</si>
  <si>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</si>
  <si>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</si>
  <si>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</si>
  <si>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</si>
  <si>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</si>
  <si>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</si>
  <si>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1,500 0,250/6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</si>
  <si>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</si>
  <si>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</si>
  <si>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</si>
  <si>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</si>
  <si>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</si>
  <si>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</si>
  <si>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</si>
  <si>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</si>
  <si>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</si>
  <si>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</si>
  <si>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</si>
  <si>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</si>
  <si>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</si>
  <si>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</si>
  <si>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</si>
  <si>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</si>
  <si>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54 %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</si>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</sst>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14" fontId="2" fillId="0" borderId="3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2</xdr:col>
      <xdr:colOff>657225</xdr:colOff>
      <xdr:row>5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685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0</xdr:row>
      <xdr:rowOff>104775</xdr:rowOff>
    </xdr:from>
    <xdr:to>
      <xdr:col>8</xdr:col>
      <xdr:colOff>809625</xdr:colOff>
      <xdr:row>5</xdr:row>
      <xdr:rowOff>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04775"/>
          <a:ext cx="676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571500</xdr:colOff>
      <xdr:row>67</xdr:row>
      <xdr:rowOff>133350</xdr:rowOff>
    </xdr:from>
    <xdr:to>
      <xdr:col>8</xdr:col>
      <xdr:colOff>676275</xdr:colOff>
      <xdr:row>74</xdr:row>
      <xdr:rowOff>28575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9725025"/>
          <a:ext cx="1314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68</xdr:row>
      <xdr:rowOff>123825</xdr:rowOff>
    </xdr:from>
    <xdr:to>
      <xdr:col>6</xdr:col>
      <xdr:colOff>838200</xdr:colOff>
      <xdr:row>72</xdr:row>
      <xdr:rowOff>123825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87742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67</xdr:row>
      <xdr:rowOff>76200</xdr:rowOff>
    </xdr:from>
    <xdr:to>
      <xdr:col>4</xdr:col>
      <xdr:colOff>266700</xdr:colOff>
      <xdr:row>73</xdr:row>
      <xdr:rowOff>9525</xdr:rowOff>
    </xdr:to>
    <xdr:pic>
      <xdr:nvPicPr>
        <xdr:cNvPr id="6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667875"/>
          <a:ext cx="1247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I75"/>
  <sheetViews>
    <sheetView tabSelected="1" topLeftCell="A7" zoomScaleNormal="100" workbookViewId="0">
      <selection activeCell="N27" sqref="N27"/>
    </sheetView>
  </sheetViews>
  <sheetFormatPr defaultRowHeight="12.75" x14ac:dyDescent="0.2"/>
  <cols>
    <col min="2" max="2" width="9.28515625" customWidth="1"/>
    <col min="3" max="3" width="13.7109375" customWidth="1"/>
    <col min="4" max="4" width="23.42578125" customWidth="1"/>
    <col min="5" max="5" width="13.42578125" customWidth="1"/>
    <col min="6" max="6" width="12" customWidth="1"/>
    <col min="7" max="7" width="20.7109375" customWidth="1"/>
    <col min="8" max="8" width="18.140625" customWidth="1"/>
    <col min="9" max="9" width="22.28515625" customWidth="1"/>
  </cols>
  <sheetData>
    <row r="1" spans="1: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1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7.1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89999999999999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" customHeight="1" thickBo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" customHeight="1" x14ac:dyDescent="0.2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75" x14ac:dyDescent="0.2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5" x14ac:dyDescent="0.2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5" x14ac:dyDescent="0.2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5" x14ac:dyDescent="0.2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5" x14ac:dyDescent="0.2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.75" thickBot="1" x14ac:dyDescent="0.25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4.25" thickTop="1" thickBot="1" x14ac:dyDescent="0.25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6.25" thickTop="1" x14ac:dyDescent="0.2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28.5" customHeight="1" x14ac:dyDescent="0.2">
      <c r="A22" s="62">
        <v>1</v>
      </c>
      <c r="B22" s="63">
        <v>137</v>
      </c>
      <c r="C22" s="64">
        <f>IF(ISBLANK($B22),"",VLOOKUP($B22,[1]список!$B$1:$G$544,2,0))</f>
        <v>10090187550</v>
      </c>
      <c r="D22" s="64" t="str">
        <f>IF(ISBLANK($B22),"",VLOOKUP($B22,[1]список!$B$1:$G$544,3,0))</f>
        <v>Лысенко Алина</v>
      </c>
      <c r="E22" s="65">
        <f>IF(ISBLANK($B22),"",VLOOKUP($B22,[1]список!$B$1:$G$544,4,0))</f>
        <v>37758</v>
      </c>
      <c r="F22" s="65" t="str">
        <f>IF(ISBLANK($B22),"",VLOOKUP($B22,[1]список!$B$1:$H$544,5,0))</f>
        <v>МСМК</v>
      </c>
      <c r="G22" s="66" t="str">
        <f>IF(ISBLANK($B22),"",VLOOKUP($B22,[1]список!$B$1:$H$544,6,0))</f>
        <v>Москва</v>
      </c>
      <c r="H22" s="67" t="s">
        <v>36</v>
      </c>
      <c r="I22" s="68"/>
    </row>
    <row r="23" spans="1:9" ht="28.5" customHeight="1" x14ac:dyDescent="0.2">
      <c r="A23" s="62">
        <v>2</v>
      </c>
      <c r="B23" s="63">
        <v>141</v>
      </c>
      <c r="C23" s="64">
        <f>IF(ISBLANK($B23),"",VLOOKUP($B23,[1]список!$B$1:$G$544,2,0))</f>
        <v>10078794700</v>
      </c>
      <c r="D23" s="64" t="str">
        <f>IF(ISBLANK($B23),"",VLOOKUP($B23,[1]список!$B$1:$G$544,3,0))</f>
        <v>Богомолова Елизавета</v>
      </c>
      <c r="E23" s="65">
        <f>IF(ISBLANK($B23),"",VLOOKUP($B23,[1]список!$B$1:$G$544,4,0))</f>
        <v>37812</v>
      </c>
      <c r="F23" s="65" t="str">
        <f>IF(ISBLANK($B23),"",VLOOKUP($B23,[1]список!$B$1:$H$544,5,0))</f>
        <v>МС</v>
      </c>
      <c r="G23" s="66" t="str">
        <f>IF(ISBLANK($B23),"",VLOOKUP($B23,[1]список!$B$1:$H$544,6,0))</f>
        <v>Москва</v>
      </c>
      <c r="H23" s="67" t="s">
        <v>36</v>
      </c>
      <c r="I23" s="68"/>
    </row>
    <row r="24" spans="1:9" ht="28.5" customHeight="1" x14ac:dyDescent="0.2">
      <c r="A24" s="62">
        <v>3</v>
      </c>
      <c r="B24" s="63">
        <v>142</v>
      </c>
      <c r="C24" s="64">
        <f>IF(ISBLANK($B24),"",VLOOKUP($B24,[1]список!$B$1:$G$544,2,0))</f>
        <v>10077949584</v>
      </c>
      <c r="D24" s="64" t="str">
        <f>IF(ISBLANK($B24),"",VLOOKUP($B24,[1]список!$B$1:$G$544,3,0))</f>
        <v>Благодарова Варвара</v>
      </c>
      <c r="E24" s="65">
        <f>IF(ISBLANK($B24),"",VLOOKUP($B24,[1]список!$B$1:$G$544,4,0))</f>
        <v>37972</v>
      </c>
      <c r="F24" s="65" t="str">
        <f>IF(ISBLANK($B24),"",VLOOKUP($B24,[1]список!$B$1:$H$544,5,0))</f>
        <v>МС</v>
      </c>
      <c r="G24" s="66" t="str">
        <f>IF(ISBLANK($B24),"",VLOOKUP($B24,[1]список!$B$1:$H$544,6,0))</f>
        <v>Москва</v>
      </c>
      <c r="H24" s="67" t="s">
        <v>36</v>
      </c>
      <c r="I24" s="68"/>
    </row>
    <row r="25" spans="1:9" ht="28.5" customHeight="1" x14ac:dyDescent="0.2">
      <c r="A25" s="62">
        <v>4</v>
      </c>
      <c r="B25" s="63">
        <v>206</v>
      </c>
      <c r="C25" s="64">
        <f>IF(ISBLANK($B25),"",VLOOKUP($B25,[1]список!$B$1:$G$544,2,0))</f>
        <v>10083324192</v>
      </c>
      <c r="D25" s="64" t="str">
        <f>IF(ISBLANK($B25),"",VLOOKUP($B25,[1]список!$B$1:$G$544,3,0))</f>
        <v>Конончук Алла</v>
      </c>
      <c r="E25" s="65">
        <f>IF(ISBLANK($B25),"",VLOOKUP($B25,[1]список!$B$1:$G$544,4,0))</f>
        <v>37694</v>
      </c>
      <c r="F25" s="65" t="str">
        <f>IF(ISBLANK($B25),"",VLOOKUP($B25,[1]список!$B$1:$H$544,5,0))</f>
        <v>МС</v>
      </c>
      <c r="G25" s="66" t="str">
        <f>IF(ISBLANK($B25),"",VLOOKUP($B25,[1]список!$B$1:$H$544,6,0))</f>
        <v>Омская область</v>
      </c>
      <c r="H25" s="67" t="s">
        <v>36</v>
      </c>
      <c r="I25" s="68"/>
    </row>
    <row r="26" spans="1:9" ht="28.5" customHeight="1" x14ac:dyDescent="0.2">
      <c r="A26" s="62">
        <v>5</v>
      </c>
      <c r="B26" s="63">
        <v>159</v>
      </c>
      <c r="C26" s="64">
        <f>IF(ISBLANK($B26),"",VLOOKUP($B26,[1]список!$B$1:$G$544,2,0))</f>
        <v>10104021568</v>
      </c>
      <c r="D26" s="64" t="str">
        <f>IF(ISBLANK($B26),"",VLOOKUP($B26,[1]список!$B$1:$G$544,3,0))</f>
        <v>Бузина Елизавета</v>
      </c>
      <c r="E26" s="65">
        <f>IF(ISBLANK($B26),"",VLOOKUP($B26,[1]список!$B$1:$G$544,4,0))</f>
        <v>38246</v>
      </c>
      <c r="F26" s="65" t="str">
        <f>IF(ISBLANK($B26),"",VLOOKUP($B26,[1]список!$B$1:$H$544,5,0))</f>
        <v>МС</v>
      </c>
      <c r="G26" s="66" t="str">
        <f>IF(ISBLANK($B26),"",VLOOKUP($B26,[1]список!$B$1:$H$544,6,0))</f>
        <v>Москва</v>
      </c>
      <c r="H26" s="67" t="s">
        <v>37</v>
      </c>
      <c r="I26" s="68"/>
    </row>
    <row r="27" spans="1:9" ht="28.5" customHeight="1" x14ac:dyDescent="0.2">
      <c r="A27" s="62">
        <v>6</v>
      </c>
      <c r="B27" s="63">
        <v>179</v>
      </c>
      <c r="C27" s="64">
        <f>IF(ISBLANK($B27),"",VLOOKUP($B27,[1]список!$B$1:$G$544,2,0))</f>
        <v>10036021437</v>
      </c>
      <c r="D27" s="64" t="str">
        <f>IF(ISBLANK($B27),"",VLOOKUP($B27,[1]список!$B$1:$G$544,3,0))</f>
        <v>Володина Софья</v>
      </c>
      <c r="E27" s="65">
        <f>IF(ISBLANK($B27),"",VLOOKUP($B27,[1]список!$B$1:$G$544,4,0))</f>
        <v>37302</v>
      </c>
      <c r="F27" s="65" t="str">
        <f>IF(ISBLANK($B27),"",VLOOKUP($B27,[1]список!$B$1:$H$544,5,0))</f>
        <v>МС</v>
      </c>
      <c r="G27" s="69" t="str">
        <f>IF(ISBLANK($B27),"",VLOOKUP($B27,[1]список!$B$1:$H$544,6,0))</f>
        <v>Ростовская область, Тульская область</v>
      </c>
      <c r="H27" s="67" t="s">
        <v>37</v>
      </c>
      <c r="I27" s="68"/>
    </row>
    <row r="28" spans="1:9" ht="28.5" customHeight="1" x14ac:dyDescent="0.2">
      <c r="A28" s="62">
        <v>7</v>
      </c>
      <c r="B28" s="63">
        <v>177</v>
      </c>
      <c r="C28" s="64">
        <f>IF(ISBLANK($B28),"",VLOOKUP($B28,[1]список!$B$1:$G$544,2,0))</f>
        <v>10077621606</v>
      </c>
      <c r="D28" s="64" t="str">
        <f>IF(ISBLANK($B28),"",VLOOKUP($B28,[1]список!$B$1:$G$544,3,0))</f>
        <v>Агаева Алина</v>
      </c>
      <c r="E28" s="65">
        <f>IF(ISBLANK($B28),"",VLOOKUP($B28,[1]список!$B$1:$G$544,4,0))</f>
        <v>38545</v>
      </c>
      <c r="F28" s="65" t="str">
        <f>IF(ISBLANK($B28),"",VLOOKUP($B28,[1]список!$B$1:$H$544,5,0))</f>
        <v>КМС</v>
      </c>
      <c r="G28" s="66" t="str">
        <f>IF(ISBLANK($B28),"",VLOOKUP($B28,[1]список!$B$1:$H$544,6,0))</f>
        <v>Ростовская область</v>
      </c>
      <c r="H28" s="67" t="s">
        <v>37</v>
      </c>
      <c r="I28" s="68"/>
    </row>
    <row r="29" spans="1:9" ht="28.5" customHeight="1" x14ac:dyDescent="0.2">
      <c r="A29" s="62">
        <v>8</v>
      </c>
      <c r="B29" s="63">
        <v>178</v>
      </c>
      <c r="C29" s="64">
        <f>IF(ISBLANK($B29),"",VLOOKUP($B29,[1]список!$B$1:$G$544,2,0))</f>
        <v>10077621303</v>
      </c>
      <c r="D29" s="64" t="str">
        <f>IF(ISBLANK($B29),"",VLOOKUP($B29,[1]список!$B$1:$G$544,3,0))</f>
        <v>Майсурадзе Лия</v>
      </c>
      <c r="E29" s="65">
        <f>IF(ISBLANK($B29),"",VLOOKUP($B29,[1]список!$B$1:$G$544,4,0))</f>
        <v>38665</v>
      </c>
      <c r="F29" s="65" t="str">
        <f>IF(ISBLANK($B29),"",VLOOKUP($B29,[1]список!$B$1:$H$544,5,0))</f>
        <v>КМС</v>
      </c>
      <c r="G29" s="66" t="str">
        <f>IF(ISBLANK($B29),"",VLOOKUP($B29,[1]список!$B$1:$H$544,6,0))</f>
        <v>Ростовская область</v>
      </c>
      <c r="H29" s="67" t="s">
        <v>37</v>
      </c>
      <c r="I29" s="68"/>
    </row>
    <row r="30" spans="1:9" ht="28.5" customHeight="1" x14ac:dyDescent="0.2">
      <c r="A30" s="62">
        <v>9</v>
      </c>
      <c r="B30" s="63">
        <v>181</v>
      </c>
      <c r="C30" s="64">
        <f>IF(ISBLANK($B30),"",VLOOKUP($B30,[1]список!$B$1:$G$544,2,0))</f>
        <v>10077686068</v>
      </c>
      <c r="D30" s="64" t="str">
        <f>IF(ISBLANK($B30),"",VLOOKUP($B30,[1]список!$B$1:$G$544,3,0))</f>
        <v>Коновалова Александра</v>
      </c>
      <c r="E30" s="65">
        <f>IF(ISBLANK($B30),"",VLOOKUP($B30,[1]список!$B$1:$G$544,4,0))</f>
        <v>36960</v>
      </c>
      <c r="F30" s="65" t="str">
        <f>IF(ISBLANK($B30),"",VLOOKUP($B30,[1]список!$B$1:$H$544,5,0))</f>
        <v>МС</v>
      </c>
      <c r="G30" s="66" t="str">
        <f>IF(ISBLANK($B30),"",VLOOKUP($B30,[1]список!$B$1:$H$544,6,0))</f>
        <v>Удмуртская республика</v>
      </c>
      <c r="H30" s="67"/>
      <c r="I30" s="68"/>
    </row>
    <row r="31" spans="1:9" ht="28.5" customHeight="1" thickBot="1" x14ac:dyDescent="0.25">
      <c r="A31" s="62">
        <v>10</v>
      </c>
      <c r="B31" s="63">
        <v>180</v>
      </c>
      <c r="C31" s="64">
        <f>IF(ISBLANK($B31),"",VLOOKUP($B31,[1]список!$B$1:$G$544,2,0))</f>
        <v>10055891380</v>
      </c>
      <c r="D31" s="64" t="str">
        <f>IF(ISBLANK($B31),"",VLOOKUP($B31,[1]список!$B$1:$G$544,3,0))</f>
        <v>Красовская Татьяна</v>
      </c>
      <c r="E31" s="65">
        <f>IF(ISBLANK($B31),"",VLOOKUP($B31,[1]список!$B$1:$G$544,4,0))</f>
        <v>38054</v>
      </c>
      <c r="F31" s="65" t="str">
        <f>IF(ISBLANK($B31),"",VLOOKUP($B31,[1]список!$B$1:$H$544,5,0))</f>
        <v>МС</v>
      </c>
      <c r="G31" s="66" t="str">
        <f>IF(ISBLANK($B31),"",VLOOKUP($B31,[1]список!$B$1:$H$544,6,0))</f>
        <v>Ростовская область</v>
      </c>
      <c r="H31" s="67"/>
      <c r="I31" s="68"/>
    </row>
    <row r="32" spans="1:9" ht="12.6" hidden="1" customHeight="1" x14ac:dyDescent="0.2">
      <c r="A32" s="70"/>
      <c r="B32" s="71"/>
      <c r="C32" s="71"/>
      <c r="D32" s="72"/>
      <c r="E32" s="71"/>
      <c r="F32" s="71"/>
      <c r="G32" s="73"/>
      <c r="H32" s="74"/>
      <c r="I32" s="75"/>
    </row>
    <row r="33" spans="1:9" ht="12.6" hidden="1" customHeight="1" x14ac:dyDescent="0.2">
      <c r="A33" s="70"/>
      <c r="B33" s="71"/>
      <c r="C33" s="71"/>
      <c r="D33" s="72"/>
      <c r="E33" s="71"/>
      <c r="F33" s="71"/>
      <c r="G33" s="73"/>
      <c r="H33" s="74"/>
      <c r="I33" s="75"/>
    </row>
    <row r="34" spans="1:9" ht="12.6" hidden="1" customHeight="1" x14ac:dyDescent="0.2">
      <c r="A34" s="70"/>
      <c r="B34" s="71"/>
      <c r="C34" s="71"/>
      <c r="D34" s="72"/>
      <c r="E34" s="71"/>
      <c r="F34" s="71"/>
      <c r="G34" s="73"/>
      <c r="H34" s="74"/>
      <c r="I34" s="75"/>
    </row>
    <row r="35" spans="1:9" ht="12.6" hidden="1" customHeight="1" x14ac:dyDescent="0.2">
      <c r="A35" s="70"/>
      <c r="B35" s="71"/>
      <c r="C35" s="71"/>
      <c r="D35" s="72"/>
      <c r="E35" s="71"/>
      <c r="F35" s="71"/>
      <c r="G35" s="73"/>
      <c r="H35" s="74"/>
      <c r="I35" s="75"/>
    </row>
    <row r="36" spans="1:9" ht="12.6" hidden="1" customHeight="1" x14ac:dyDescent="0.2">
      <c r="A36" s="70"/>
      <c r="B36" s="71"/>
      <c r="C36" s="71"/>
      <c r="D36" s="72"/>
      <c r="E36" s="71"/>
      <c r="F36" s="71"/>
      <c r="G36" s="73"/>
      <c r="H36" s="74"/>
      <c r="I36" s="75"/>
    </row>
    <row r="37" spans="1:9" ht="12.6" hidden="1" customHeight="1" x14ac:dyDescent="0.2">
      <c r="A37" s="70"/>
      <c r="B37" s="71"/>
      <c r="C37" s="71"/>
      <c r="D37" s="72"/>
      <c r="E37" s="71"/>
      <c r="F37" s="71"/>
      <c r="G37" s="73"/>
      <c r="H37" s="74"/>
      <c r="I37" s="75"/>
    </row>
    <row r="38" spans="1:9" ht="12.6" hidden="1" customHeight="1" x14ac:dyDescent="0.2">
      <c r="A38" s="70"/>
      <c r="B38" s="71"/>
      <c r="C38" s="71"/>
      <c r="D38" s="72"/>
      <c r="E38" s="71"/>
      <c r="F38" s="71"/>
      <c r="G38" s="73"/>
      <c r="H38" s="74"/>
      <c r="I38" s="75"/>
    </row>
    <row r="39" spans="1:9" ht="12.6" hidden="1" customHeight="1" x14ac:dyDescent="0.2">
      <c r="A39" s="70"/>
      <c r="B39" s="71"/>
      <c r="C39" s="71"/>
      <c r="D39" s="72"/>
      <c r="E39" s="71"/>
      <c r="F39" s="71"/>
      <c r="G39" s="73"/>
      <c r="H39" s="74"/>
      <c r="I39" s="75"/>
    </row>
    <row r="40" spans="1:9" ht="12.6" hidden="1" customHeight="1" x14ac:dyDescent="0.2">
      <c r="A40" s="70"/>
      <c r="B40" s="71"/>
      <c r="C40" s="71"/>
      <c r="D40" s="72"/>
      <c r="E40" s="71"/>
      <c r="F40" s="71"/>
      <c r="G40" s="73"/>
      <c r="H40" s="74"/>
      <c r="I40" s="75"/>
    </row>
    <row r="41" spans="1:9" ht="12.6" hidden="1" customHeight="1" x14ac:dyDescent="0.2">
      <c r="A41" s="70"/>
      <c r="B41" s="71"/>
      <c r="C41" s="71"/>
      <c r="D41" s="72"/>
      <c r="E41" s="71"/>
      <c r="F41" s="71"/>
      <c r="G41" s="73"/>
      <c r="H41" s="74"/>
      <c r="I41" s="75"/>
    </row>
    <row r="42" spans="1:9" ht="12.6" hidden="1" customHeight="1" x14ac:dyDescent="0.2">
      <c r="A42" s="70"/>
      <c r="B42" s="71"/>
      <c r="C42" s="71"/>
      <c r="D42" s="72"/>
      <c r="E42" s="71"/>
      <c r="F42" s="71"/>
      <c r="G42" s="73"/>
      <c r="H42" s="74"/>
      <c r="I42" s="75"/>
    </row>
    <row r="43" spans="1:9" ht="12.6" hidden="1" customHeight="1" x14ac:dyDescent="0.2">
      <c r="A43" s="70"/>
      <c r="B43" s="71"/>
      <c r="C43" s="71"/>
      <c r="D43" s="72"/>
      <c r="E43" s="71"/>
      <c r="F43" s="71"/>
      <c r="G43" s="73"/>
      <c r="H43" s="74"/>
      <c r="I43" s="75"/>
    </row>
    <row r="44" spans="1:9" ht="12.6" hidden="1" customHeight="1" x14ac:dyDescent="0.2">
      <c r="A44" s="70"/>
      <c r="B44" s="71"/>
      <c r="C44" s="71"/>
      <c r="D44" s="72"/>
      <c r="E44" s="71"/>
      <c r="F44" s="71"/>
      <c r="G44" s="73"/>
      <c r="H44" s="74"/>
      <c r="I44" s="75"/>
    </row>
    <row r="45" spans="1:9" ht="12.6" hidden="1" customHeight="1" x14ac:dyDescent="0.2">
      <c r="A45" s="70"/>
      <c r="B45" s="71"/>
      <c r="C45" s="71"/>
      <c r="D45" s="72"/>
      <c r="E45" s="71"/>
      <c r="F45" s="71"/>
      <c r="G45" s="73"/>
      <c r="H45" s="74"/>
      <c r="I45" s="75"/>
    </row>
    <row r="46" spans="1:9" ht="12.6" hidden="1" customHeight="1" x14ac:dyDescent="0.2">
      <c r="A46" s="70"/>
      <c r="B46" s="71"/>
      <c r="C46" s="71"/>
      <c r="D46" s="72"/>
      <c r="E46" s="71"/>
      <c r="F46" s="71"/>
      <c r="G46" s="73"/>
      <c r="H46" s="74"/>
      <c r="I46" s="75"/>
    </row>
    <row r="47" spans="1:9" ht="12.6" hidden="1" customHeight="1" x14ac:dyDescent="0.2">
      <c r="A47" s="70"/>
      <c r="B47" s="71"/>
      <c r="C47" s="71"/>
      <c r="D47" s="72"/>
      <c r="E47" s="71"/>
      <c r="F47" s="71"/>
      <c r="G47" s="73"/>
      <c r="H47" s="74"/>
      <c r="I47" s="75"/>
    </row>
    <row r="48" spans="1:9" ht="12.6" hidden="1" customHeight="1" x14ac:dyDescent="0.2">
      <c r="A48" s="70"/>
      <c r="B48" s="71"/>
      <c r="C48" s="71"/>
      <c r="D48" s="72"/>
      <c r="E48" s="71"/>
      <c r="F48" s="71"/>
      <c r="G48" s="73"/>
      <c r="H48" s="74"/>
      <c r="I48" s="75"/>
    </row>
    <row r="49" spans="1:9" ht="12.6" hidden="1" customHeight="1" x14ac:dyDescent="0.2">
      <c r="A49" s="70"/>
      <c r="B49" s="71"/>
      <c r="C49" s="71"/>
      <c r="D49" s="72"/>
      <c r="E49" s="71"/>
      <c r="F49" s="71"/>
      <c r="G49" s="73"/>
      <c r="H49" s="74"/>
      <c r="I49" s="75"/>
    </row>
    <row r="50" spans="1:9" ht="12.6" hidden="1" customHeight="1" x14ac:dyDescent="0.2">
      <c r="A50" s="70"/>
      <c r="B50" s="71"/>
      <c r="C50" s="71"/>
      <c r="D50" s="72"/>
      <c r="E50" s="71"/>
      <c r="F50" s="71"/>
      <c r="G50" s="73"/>
      <c r="H50" s="74"/>
      <c r="I50" s="75"/>
    </row>
    <row r="51" spans="1:9" ht="12.6" hidden="1" customHeight="1" x14ac:dyDescent="0.2">
      <c r="A51" s="70"/>
      <c r="B51" s="71"/>
      <c r="C51" s="71"/>
      <c r="D51" s="72"/>
      <c r="E51" s="71"/>
      <c r="F51" s="71"/>
      <c r="G51" s="73"/>
      <c r="H51" s="74"/>
      <c r="I51" s="75"/>
    </row>
    <row r="52" spans="1:9" ht="12.6" hidden="1" customHeight="1" x14ac:dyDescent="0.2">
      <c r="A52" s="70"/>
      <c r="B52" s="71"/>
      <c r="C52" s="71"/>
      <c r="D52" s="72"/>
      <c r="E52" s="71"/>
      <c r="F52" s="71"/>
      <c r="G52" s="73"/>
      <c r="H52" s="74"/>
      <c r="I52" s="75"/>
    </row>
    <row r="53" spans="1:9" ht="12.6" hidden="1" customHeight="1" x14ac:dyDescent="0.2">
      <c r="A53" s="70"/>
      <c r="B53" s="71"/>
      <c r="C53" s="71"/>
      <c r="D53" s="72"/>
      <c r="E53" s="71"/>
      <c r="F53" s="71"/>
      <c r="G53" s="73"/>
      <c r="H53" s="74"/>
      <c r="I53" s="75"/>
    </row>
    <row r="54" spans="1:9" ht="12.6" hidden="1" customHeight="1" x14ac:dyDescent="0.2">
      <c r="A54" s="70"/>
      <c r="B54" s="71"/>
      <c r="C54" s="71"/>
      <c r="D54" s="72"/>
      <c r="E54" s="71"/>
      <c r="F54" s="71"/>
      <c r="G54" s="73"/>
      <c r="H54" s="74"/>
      <c r="I54" s="75"/>
    </row>
    <row r="55" spans="1:9" ht="12.6" hidden="1" customHeight="1" x14ac:dyDescent="0.2">
      <c r="A55" s="70"/>
      <c r="B55" s="71"/>
      <c r="C55" s="71"/>
      <c r="D55" s="72"/>
      <c r="E55" s="71"/>
      <c r="F55" s="71"/>
      <c r="G55" s="73"/>
      <c r="H55" s="74"/>
      <c r="I55" s="75"/>
    </row>
    <row r="56" spans="1:9" ht="12.6" hidden="1" customHeight="1" x14ac:dyDescent="0.2">
      <c r="A56" s="70"/>
      <c r="B56" s="71"/>
      <c r="C56" s="71"/>
      <c r="D56" s="72"/>
      <c r="E56" s="71"/>
      <c r="F56" s="71"/>
      <c r="G56" s="73"/>
      <c r="H56" s="74"/>
      <c r="I56" s="75"/>
    </row>
    <row r="57" spans="1:9" ht="12.6" hidden="1" customHeight="1" x14ac:dyDescent="0.2">
      <c r="A57" s="70"/>
      <c r="B57" s="71"/>
      <c r="C57" s="71"/>
      <c r="D57" s="72"/>
      <c r="E57" s="71"/>
      <c r="F57" s="71"/>
      <c r="G57" s="73"/>
      <c r="H57" s="74"/>
      <c r="I57" s="75"/>
    </row>
    <row r="58" spans="1:9" ht="17.25" thickTop="1" thickBot="1" x14ac:dyDescent="0.25">
      <c r="A58" s="76"/>
      <c r="B58" s="77"/>
      <c r="C58" s="77"/>
      <c r="D58" s="78"/>
      <c r="E58" s="79"/>
      <c r="F58" s="80"/>
      <c r="G58" s="81"/>
      <c r="H58" s="82"/>
      <c r="I58" s="82"/>
    </row>
    <row r="59" spans="1:9" ht="15.75" thickTop="1" x14ac:dyDescent="0.2">
      <c r="A59" s="83" t="s">
        <v>38</v>
      </c>
      <c r="B59" s="84"/>
      <c r="C59" s="84"/>
      <c r="D59" s="84"/>
      <c r="E59" s="85"/>
      <c r="F59" s="85"/>
      <c r="G59" s="84" t="s">
        <v>39</v>
      </c>
      <c r="H59" s="84"/>
      <c r="I59" s="86"/>
    </row>
    <row r="60" spans="1:9" x14ac:dyDescent="0.2">
      <c r="A60" s="87" t="s">
        <v>40</v>
      </c>
      <c r="B60" s="88"/>
      <c r="C60" s="89"/>
      <c r="D60" s="88"/>
      <c r="E60" s="90"/>
      <c r="F60" s="91" t="s">
        <v>41</v>
      </c>
      <c r="G60" s="92">
        <v>4</v>
      </c>
      <c r="H60" s="93" t="s">
        <v>42</v>
      </c>
      <c r="I60" s="94">
        <f>COUNTIF(F22:F75,"ЗМС")</f>
        <v>0</v>
      </c>
    </row>
    <row r="61" spans="1:9" x14ac:dyDescent="0.2">
      <c r="A61" s="87" t="s">
        <v>43</v>
      </c>
      <c r="B61" s="88"/>
      <c r="C61" s="95"/>
      <c r="D61" s="88"/>
      <c r="E61" s="96"/>
      <c r="F61" s="97" t="s">
        <v>44</v>
      </c>
      <c r="G61" s="92">
        <f>G62+G66</f>
        <v>10</v>
      </c>
      <c r="H61" s="93" t="s">
        <v>45</v>
      </c>
      <c r="I61" s="94">
        <f>COUNTIF(F22:F75,"МСМК")</f>
        <v>1</v>
      </c>
    </row>
    <row r="62" spans="1:9" x14ac:dyDescent="0.2">
      <c r="A62" s="87"/>
      <c r="B62" s="88"/>
      <c r="C62" s="98"/>
      <c r="D62" s="88"/>
      <c r="E62" s="96"/>
      <c r="F62" s="97" t="s">
        <v>46</v>
      </c>
      <c r="G62" s="92">
        <f>G63+G64+G65</f>
        <v>10</v>
      </c>
      <c r="H62" s="93" t="s">
        <v>36</v>
      </c>
      <c r="I62" s="94">
        <f>COUNTIF(F22:F75,"МС")</f>
        <v>7</v>
      </c>
    </row>
    <row r="63" spans="1:9" x14ac:dyDescent="0.2">
      <c r="A63" s="87"/>
      <c r="B63" s="88"/>
      <c r="C63" s="98"/>
      <c r="D63" s="88"/>
      <c r="E63" s="96"/>
      <c r="F63" s="97" t="s">
        <v>47</v>
      </c>
      <c r="G63" s="92">
        <f>COUNT(A22:A75)</f>
        <v>10</v>
      </c>
      <c r="H63" s="93" t="s">
        <v>37</v>
      </c>
      <c r="I63" s="94">
        <f>COUNTIF(F22:F75,"КМС")</f>
        <v>2</v>
      </c>
    </row>
    <row r="64" spans="1:9" x14ac:dyDescent="0.2">
      <c r="A64" s="87"/>
      <c r="B64" s="88"/>
      <c r="C64" s="98"/>
      <c r="D64" s="88"/>
      <c r="E64" s="96"/>
      <c r="F64" s="97" t="s">
        <v>48</v>
      </c>
      <c r="G64" s="92">
        <f>COUNTIF(A22:A75,"НФ")</f>
        <v>0</v>
      </c>
      <c r="H64" s="93" t="s">
        <v>49</v>
      </c>
      <c r="I64" s="94">
        <f>COUNTIF(F22:F75,"1 СР")</f>
        <v>0</v>
      </c>
    </row>
    <row r="65" spans="1:9" x14ac:dyDescent="0.2">
      <c r="A65" s="87"/>
      <c r="B65" s="88"/>
      <c r="C65" s="88"/>
      <c r="D65" s="99"/>
      <c r="E65" s="96"/>
      <c r="F65" s="97" t="s">
        <v>50</v>
      </c>
      <c r="G65" s="92">
        <f>COUNTIF(A22:A75,"ДСКВ")</f>
        <v>0</v>
      </c>
      <c r="H65" s="100" t="s">
        <v>51</v>
      </c>
      <c r="I65" s="94">
        <f>COUNTIF(F22:F75,"2 СР")</f>
        <v>0</v>
      </c>
    </row>
    <row r="66" spans="1:9" x14ac:dyDescent="0.2">
      <c r="A66" s="87"/>
      <c r="B66" s="88"/>
      <c r="C66" s="88"/>
      <c r="D66" s="88"/>
      <c r="E66" s="101"/>
      <c r="F66" s="97" t="s">
        <v>52</v>
      </c>
      <c r="G66" s="92">
        <f>COUNTIF(A22:A75,"НС")</f>
        <v>0</v>
      </c>
      <c r="H66" s="100" t="s">
        <v>53</v>
      </c>
      <c r="I66" s="94">
        <f>COUNTIF(F22:F75,"3 СР")</f>
        <v>0</v>
      </c>
    </row>
    <row r="67" spans="1:9" x14ac:dyDescent="0.2">
      <c r="A67" s="102"/>
      <c r="B67" s="103"/>
      <c r="C67" s="103"/>
      <c r="D67" s="104"/>
      <c r="E67" s="105"/>
      <c r="F67" s="104"/>
      <c r="G67" s="104"/>
      <c r="H67" s="106"/>
      <c r="I67" s="107"/>
    </row>
    <row r="68" spans="1:9" x14ac:dyDescent="0.2">
      <c r="A68" s="108" t="s">
        <v>54</v>
      </c>
      <c r="B68" s="109"/>
      <c r="C68" s="109"/>
      <c r="D68" s="109" t="s">
        <v>55</v>
      </c>
      <c r="E68" s="109"/>
      <c r="F68" s="109" t="s">
        <v>56</v>
      </c>
      <c r="G68" s="109"/>
      <c r="H68" s="110" t="s">
        <v>57</v>
      </c>
      <c r="I68" s="111"/>
    </row>
    <row r="69" spans="1:9" x14ac:dyDescent="0.2">
      <c r="A69" s="112"/>
      <c r="B69" s="2"/>
      <c r="C69" s="2"/>
      <c r="D69" s="2"/>
      <c r="E69" s="2"/>
      <c r="F69" s="2"/>
      <c r="G69" s="2"/>
      <c r="H69" s="2"/>
      <c r="I69" s="113"/>
    </row>
    <row r="70" spans="1:9" x14ac:dyDescent="0.2">
      <c r="A70" s="114"/>
      <c r="B70" s="103"/>
      <c r="C70" s="103"/>
      <c r="D70" s="103"/>
      <c r="E70" s="115"/>
      <c r="F70" s="103"/>
      <c r="G70" s="103"/>
      <c r="H70" s="106"/>
      <c r="I70" s="107"/>
    </row>
    <row r="71" spans="1:9" x14ac:dyDescent="0.2">
      <c r="A71" s="114"/>
      <c r="B71" s="103"/>
      <c r="C71" s="103"/>
      <c r="D71" s="103"/>
      <c r="E71" s="115"/>
      <c r="F71" s="103"/>
      <c r="G71" s="103"/>
      <c r="H71" s="106"/>
      <c r="I71" s="107"/>
    </row>
    <row r="72" spans="1:9" x14ac:dyDescent="0.2">
      <c r="A72" s="114"/>
      <c r="B72" s="103"/>
      <c r="C72" s="103"/>
      <c r="D72" s="103"/>
      <c r="E72" s="115"/>
      <c r="F72" s="103"/>
      <c r="G72" s="103"/>
      <c r="H72" s="106"/>
      <c r="I72" s="107"/>
    </row>
    <row r="73" spans="1:9" x14ac:dyDescent="0.2">
      <c r="A73" s="114"/>
      <c r="B73" s="103"/>
      <c r="C73" s="103"/>
      <c r="D73" s="103"/>
      <c r="E73" s="115"/>
      <c r="F73" s="103"/>
      <c r="G73" s="103"/>
      <c r="H73" s="106"/>
      <c r="I73" s="107"/>
    </row>
    <row r="74" spans="1:9" ht="13.5" thickBot="1" x14ac:dyDescent="0.25">
      <c r="A74" s="116" t="s">
        <v>2</v>
      </c>
      <c r="B74" s="117"/>
      <c r="C74" s="117"/>
      <c r="D74" s="117" t="str">
        <f>G17</f>
        <v>Михайлова И.Н. (ВК, Санкт-Петербург)</v>
      </c>
      <c r="E74" s="117"/>
      <c r="F74" s="117" t="str">
        <f>G18</f>
        <v>Валова А.С. (ВК, Санкт-Петербург)</v>
      </c>
      <c r="G74" s="117"/>
      <c r="H74" s="118" t="str">
        <f>G19</f>
        <v>Соловьев Г.Н. (ВК, Санкт-Петербург)</v>
      </c>
      <c r="I74" s="119"/>
    </row>
    <row r="75" spans="1:9" ht="13.5" thickTop="1" x14ac:dyDescent="0.2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 кейрин 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2023-06-11T17:06:45Z</dcterms:created>
  <dcterms:modified xsi:type="dcterms:W3CDTF">2023-06-11T17:07:27Z</dcterms:modified>
</cp:coreProperties>
</file>