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спринт  д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43"/>
  <c r="G42"/>
  <c r="G41"/>
  <c r="G40"/>
  <c r="H53" l="1"/>
  <c r="F53"/>
  <c r="D53"/>
  <c r="I46"/>
  <c r="G46"/>
  <c r="I45"/>
  <c r="G45"/>
  <c r="I44"/>
  <c r="G44"/>
  <c r="I43"/>
  <c r="I42"/>
  <c r="I41"/>
  <c r="I40"/>
</calcChain>
</file>

<file path=xl/sharedStrings.xml><?xml version="1.0" encoding="utf-8"?>
<sst xmlns="http://schemas.openxmlformats.org/spreadsheetml/2006/main" count="59" uniqueCount="57">
  <si>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</si>
  <si>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</si>
  <si>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</si>
  <si>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</si>
  <si>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</si>
  <si>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</si>
  <si>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</si>
  <si>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№ ВРВС: 0080431611Я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</si>
  <si>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</si>
  <si>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</si>
  <si>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</si>
  <si>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</si>
  <si>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</si>
  <si>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</si>
  <si>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</si>
  <si>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</si>
  <si>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</si>
  <si>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</si>
  <si>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</si>
  <si>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</si>
  <si>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</si>
  <si>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</si>
  <si>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</si>
  <si>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</si>
  <si>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</si>
  <si>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</si>
  <si>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</si>
  <si>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</si>
  <si>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</si>
  <si>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2 СР</t>
  </si>
  <si>
    <t>3 СР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</si>
  <si>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</si>
  <si>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</si>
  <si>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</si>
  <si>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</si>
  <si>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</si>
  <si>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</si>
  <si>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</si>
  <si>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</si>
  <si>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</si>
  <si>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</si>
  <si>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</si>
  <si>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</si>
  <si>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</si>
  <si>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</si>
  <si>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</si>
  <si>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</si>
  <si>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</si>
  <si>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</si>
  <si>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</si>
  <si>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30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</si>
  <si>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</si>
  <si>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</si>
  <si>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</si>
  <si>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</si>
  <si>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ЖЕНЩИНЫ</t>
  </si>
  <si>
    <t>МЕСТО ПРОВЕДЕНИЯ:  г. САНКТ ПЕТЕРБУРГ- велотрек "Локосфинкс"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</si>
</sst>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1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166" fontId="1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166" fontId="3" fillId="0" borderId="27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14" fontId="19" fillId="0" borderId="16" xfId="0" applyNumberFormat="1" applyFont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</cellXfs>
  <cellStyles count="3">
    <cellStyle name="Обычный" xfId="0" builtinId="0"/>
    <cellStyle name="Обычный 2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46</xdr:row>
      <xdr:rowOff>47625</xdr:rowOff>
    </xdr:from>
    <xdr:to>
      <xdr:col>6</xdr:col>
      <xdr:colOff>647700</xdr:colOff>
      <xdr:row>52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95800" y="11153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47</xdr:row>
      <xdr:rowOff>47625</xdr:rowOff>
    </xdr:from>
    <xdr:to>
      <xdr:col>4</xdr:col>
      <xdr:colOff>476250</xdr:colOff>
      <xdr:row>53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13442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942975</xdr:colOff>
      <xdr:row>46</xdr:row>
      <xdr:rowOff>114300</xdr:rowOff>
    </xdr:from>
    <xdr:to>
      <xdr:col>8</xdr:col>
      <xdr:colOff>476250</xdr:colOff>
      <xdr:row>52</xdr:row>
      <xdr:rowOff>168275</xdr:rowOff>
    </xdr:to>
    <xdr:pic>
      <xdr:nvPicPr>
        <xdr:cNvPr id="8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67575" y="11249025"/>
          <a:ext cx="885825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33"/>
    <pageSetUpPr fitToPage="1"/>
  </sheetPr>
  <dimension ref="A1:L54"/>
  <sheetViews>
    <sheetView tabSelected="1" topLeftCell="A10" zoomScaleNormal="100" workbookViewId="0">
      <selection activeCell="P24" sqref="P24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3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2" ht="21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12" ht="8.25" customHeight="1">
      <c r="A2" s="64"/>
      <c r="B2" s="64"/>
      <c r="C2" s="64"/>
      <c r="D2" s="64"/>
      <c r="E2" s="64"/>
      <c r="F2" s="64"/>
      <c r="G2" s="64"/>
      <c r="H2" s="64"/>
      <c r="I2" s="64"/>
    </row>
    <row r="3" spans="1:12" ht="21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12" ht="10.9" customHeight="1">
      <c r="A4" s="64"/>
      <c r="B4" s="64"/>
      <c r="C4" s="64"/>
      <c r="D4" s="64"/>
      <c r="E4" s="64"/>
      <c r="F4" s="64"/>
      <c r="G4" s="64"/>
      <c r="H4" s="64"/>
      <c r="I4" s="64"/>
    </row>
    <row r="5" spans="1:12">
      <c r="A5" s="65" t="s">
        <v>2</v>
      </c>
      <c r="B5" s="65"/>
      <c r="C5" s="65"/>
      <c r="D5" s="65"/>
      <c r="E5" s="65"/>
      <c r="F5" s="65"/>
      <c r="G5" s="65"/>
      <c r="H5" s="65"/>
      <c r="I5" s="65"/>
    </row>
    <row r="6" spans="1:12" ht="20.45" customHeight="1">
      <c r="A6" s="66" t="s">
        <v>3</v>
      </c>
      <c r="B6" s="66"/>
      <c r="C6" s="66"/>
      <c r="D6" s="66"/>
      <c r="E6" s="66"/>
      <c r="F6" s="66"/>
      <c r="G6" s="66"/>
      <c r="H6" s="66"/>
      <c r="I6" s="66"/>
    </row>
    <row r="7" spans="1:12" ht="19.149999999999999" customHeight="1">
      <c r="A7" s="66" t="s">
        <v>4</v>
      </c>
      <c r="B7" s="66"/>
      <c r="C7" s="66"/>
      <c r="D7" s="66"/>
      <c r="E7" s="66"/>
      <c r="F7" s="66"/>
      <c r="G7" s="66"/>
      <c r="H7" s="66"/>
      <c r="I7" s="66"/>
    </row>
    <row r="8" spans="1:12" ht="7.9" customHeight="1" thickBot="1">
      <c r="A8" s="67"/>
      <c r="B8" s="67"/>
      <c r="C8" s="67"/>
      <c r="D8" s="67"/>
      <c r="E8" s="67"/>
      <c r="F8" s="67"/>
      <c r="G8" s="67"/>
      <c r="H8" s="67"/>
      <c r="I8" s="67"/>
    </row>
    <row r="9" spans="1:12" ht="19.5" thickTop="1">
      <c r="A9" s="68" t="s">
        <v>5</v>
      </c>
      <c r="B9" s="69"/>
      <c r="C9" s="69"/>
      <c r="D9" s="69"/>
      <c r="E9" s="69"/>
      <c r="F9" s="69"/>
      <c r="G9" s="69"/>
      <c r="H9" s="69"/>
      <c r="I9" s="70"/>
    </row>
    <row r="10" spans="1:12" ht="18.75">
      <c r="A10" s="71" t="s">
        <v>6</v>
      </c>
      <c r="B10" s="72"/>
      <c r="C10" s="72"/>
      <c r="D10" s="72"/>
      <c r="E10" s="72"/>
      <c r="F10" s="72"/>
      <c r="G10" s="72"/>
      <c r="H10" s="72"/>
      <c r="I10" s="73"/>
    </row>
    <row r="11" spans="1:12" ht="18.75">
      <c r="A11" s="74" t="s">
        <v>55</v>
      </c>
      <c r="B11" s="75"/>
      <c r="C11" s="75"/>
      <c r="D11" s="75"/>
      <c r="E11" s="75"/>
      <c r="F11" s="75"/>
      <c r="G11" s="75"/>
      <c r="H11" s="75"/>
      <c r="I11" s="76"/>
    </row>
    <row r="12" spans="1:12" ht="15.6" customHeight="1">
      <c r="A12" s="61"/>
      <c r="B12" s="62"/>
      <c r="C12" s="62"/>
      <c r="D12" s="62"/>
      <c r="E12" s="62"/>
      <c r="F12" s="62"/>
      <c r="G12" s="62"/>
      <c r="H12" s="62"/>
      <c r="I12" s="63"/>
    </row>
    <row r="13" spans="1:12" ht="15.75">
      <c r="A13" s="49" t="s">
        <v>56</v>
      </c>
      <c r="B13" s="4"/>
      <c r="C13" s="4"/>
      <c r="D13" s="4"/>
      <c r="E13" s="2"/>
      <c r="F13" s="3"/>
      <c r="G13" s="4"/>
      <c r="H13" s="5"/>
      <c r="I13" s="6" t="s">
        <v>7</v>
      </c>
      <c r="L13" s="51"/>
    </row>
    <row r="14" spans="1:12" ht="15.75">
      <c r="A14" s="50" t="s">
        <v>50</v>
      </c>
      <c r="B14" s="9"/>
      <c r="C14" s="9"/>
      <c r="D14" s="9"/>
      <c r="E14" s="7"/>
      <c r="F14" s="8"/>
      <c r="G14" s="9"/>
      <c r="H14" s="10"/>
      <c r="I14" s="11" t="s">
        <v>51</v>
      </c>
      <c r="L14" s="52"/>
    </row>
    <row r="15" spans="1:12" ht="15">
      <c r="A15" s="78" t="s">
        <v>8</v>
      </c>
      <c r="B15" s="79"/>
      <c r="C15" s="79"/>
      <c r="D15" s="79"/>
      <c r="E15" s="79"/>
      <c r="F15" s="79"/>
      <c r="G15" s="80"/>
      <c r="H15" s="81" t="s">
        <v>9</v>
      </c>
      <c r="I15" s="82"/>
    </row>
    <row r="16" spans="1:12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83" t="s">
        <v>11</v>
      </c>
      <c r="I16" s="84"/>
    </row>
    <row r="17" spans="1:9" ht="15.75">
      <c r="A17" s="12" t="s">
        <v>12</v>
      </c>
      <c r="B17" s="13"/>
      <c r="C17" s="13"/>
      <c r="D17" s="15"/>
      <c r="E17" s="16"/>
      <c r="F17" s="14"/>
      <c r="G17" s="53" t="s">
        <v>52</v>
      </c>
      <c r="H17" s="85" t="s">
        <v>13</v>
      </c>
      <c r="I17" s="86"/>
    </row>
    <row r="18" spans="1:9" ht="15.75">
      <c r="A18" s="12" t="s">
        <v>14</v>
      </c>
      <c r="B18" s="13"/>
      <c r="C18" s="13"/>
      <c r="D18" s="15"/>
      <c r="E18" s="16"/>
      <c r="F18" s="14"/>
      <c r="G18" s="53" t="s">
        <v>53</v>
      </c>
      <c r="H18" s="85" t="s">
        <v>15</v>
      </c>
      <c r="I18" s="86"/>
    </row>
    <row r="19" spans="1:9" ht="16.5" thickBot="1">
      <c r="A19" s="17" t="s">
        <v>16</v>
      </c>
      <c r="B19" s="18"/>
      <c r="C19" s="18"/>
      <c r="D19" s="19"/>
      <c r="E19" s="20"/>
      <c r="F19" s="19"/>
      <c r="G19" s="54" t="s">
        <v>54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20.100000000000001" customHeight="1">
      <c r="A22" s="55">
        <v>1</v>
      </c>
      <c r="B22" s="59">
        <v>43</v>
      </c>
      <c r="C22" s="56" t="str">
        <f>IF(ISBLANK($B22),"",VLOOKUP($B22,[2]список!$B$3:$G$504,2,0))</f>
        <v>100 349 197 78</v>
      </c>
      <c r="D22" s="57" t="str">
        <f>IF(ISBLANK($B22),"",VLOOKUP($B22,[2]список!$B$3:$G$504,3,0))</f>
        <v xml:space="preserve">Бурлакова Яна </v>
      </c>
      <c r="E22" s="57">
        <f>IF(ISBLANK($B22),"",VLOOKUP($B22,[2]список!$B$3:$G$504,4,0))</f>
        <v>36739</v>
      </c>
      <c r="F22" s="57" t="str">
        <f>IF(ISBLANK($B22),"",VLOOKUP($B22,[2]список!$B$3:$G$504,5,0))</f>
        <v>ЗМС</v>
      </c>
      <c r="G22" s="58" t="str">
        <f>IF(ISBLANK($B22),"",VLOOKUP($B22,[2]список!$B$3:$G$504,6,0))</f>
        <v>Москва</v>
      </c>
      <c r="H22" s="33"/>
      <c r="I22" s="34"/>
    </row>
    <row r="23" spans="1:9" ht="20.100000000000001" customHeight="1">
      <c r="A23" s="55">
        <v>2</v>
      </c>
      <c r="B23" s="59">
        <v>79</v>
      </c>
      <c r="C23" s="56" t="str">
        <f>IF(ISBLANK($B23),"",VLOOKUP($B23,[2]список!$B$3:$G$504,2,0))</f>
        <v>100 919 705 32</v>
      </c>
      <c r="D23" s="57" t="str">
        <f>IF(ISBLANK($B23),"",VLOOKUP($B23,[2]список!$B$3:$G$504,3,0))</f>
        <v>Евланова Екатерина</v>
      </c>
      <c r="E23" s="57">
        <f>IF(ISBLANK($B23),"",VLOOKUP($B23,[2]список!$B$3:$G$504,4,0))</f>
        <v>39047</v>
      </c>
      <c r="F23" s="57" t="str">
        <f>IF(ISBLANK($B23),"",VLOOKUP($B23,[2]список!$B$3:$G$504,5,0))</f>
        <v>МС</v>
      </c>
      <c r="G23" s="58" t="str">
        <f>IF(ISBLANK($B23),"",VLOOKUP($B23,[2]список!$B$3:$G$504,6,0))</f>
        <v>Тульская Область</v>
      </c>
      <c r="H23" s="33"/>
      <c r="I23" s="34"/>
    </row>
    <row r="24" spans="1:9" ht="20.100000000000001" customHeight="1">
      <c r="A24" s="55">
        <v>3</v>
      </c>
      <c r="B24" s="59">
        <v>46</v>
      </c>
      <c r="C24" s="56" t="str">
        <f>IF(ISBLANK($B24),"",VLOOKUP($B24,[2]список!$B$3:$G$504,2,0))</f>
        <v>100 146 301 09</v>
      </c>
      <c r="D24" s="57" t="str">
        <f>IF(ISBLANK($B24),"",VLOOKUP($B24,[2]список!$B$3:$G$504,3,0))</f>
        <v xml:space="preserve">Ващенко Полина </v>
      </c>
      <c r="E24" s="57">
        <f>IF(ISBLANK($B24),"",VLOOKUP($B24,[2]список!$B$3:$G$504,4,0))</f>
        <v>36529</v>
      </c>
      <c r="F24" s="57" t="str">
        <f>IF(ISBLANK($B24),"",VLOOKUP($B24,[2]список!$B$3:$G$504,5,0))</f>
        <v>МСМК</v>
      </c>
      <c r="G24" s="58" t="str">
        <f>IF(ISBLANK($B24),"",VLOOKUP($B24,[2]список!$B$3:$G$504,6,0))</f>
        <v>Москва</v>
      </c>
      <c r="H24" s="33"/>
      <c r="I24" s="34"/>
    </row>
    <row r="25" spans="1:9" ht="20.100000000000001" customHeight="1">
      <c r="A25" s="55">
        <v>4</v>
      </c>
      <c r="B25" s="59">
        <v>76</v>
      </c>
      <c r="C25" s="56" t="str">
        <f>IF(ISBLANK($B25),"",VLOOKUP($B25,[2]список!$B$3:$G$504,2,0))</f>
        <v>100 349 912 17</v>
      </c>
      <c r="D25" s="57" t="str">
        <f>IF(ISBLANK($B25),"",VLOOKUP($B25,[2]список!$B$3:$G$504,3,0))</f>
        <v>Андреева Ксения</v>
      </c>
      <c r="E25" s="57">
        <f>IF(ISBLANK($B25),"",VLOOKUP($B25,[2]список!$B$3:$G$504,4,0))</f>
        <v>36732</v>
      </c>
      <c r="F25" s="57" t="str">
        <f>IF(ISBLANK($B25),"",VLOOKUP($B25,[2]список!$B$3:$G$504,5,0))</f>
        <v>МСМК</v>
      </c>
      <c r="G25" s="58" t="str">
        <f>IF(ISBLANK($B25),"",VLOOKUP($B25,[2]список!$B$3:$G$504,6,0))</f>
        <v>Тульская Область</v>
      </c>
      <c r="H25" s="33"/>
      <c r="I25" s="34"/>
    </row>
    <row r="26" spans="1:9" ht="20.100000000000001" customHeight="1">
      <c r="A26" s="55">
        <v>5</v>
      </c>
      <c r="B26" s="59">
        <v>61</v>
      </c>
      <c r="C26" s="56" t="str">
        <f>IF(ISBLANK($B26),"",VLOOKUP($B26,[2]список!$B$3:$G$504,2,0))</f>
        <v>100 787 947 00</v>
      </c>
      <c r="D26" s="57" t="str">
        <f>IF(ISBLANK($B26),"",VLOOKUP($B26,[2]список!$B$3:$G$504,3,0))</f>
        <v xml:space="preserve">Богомолова Елизавета </v>
      </c>
      <c r="E26" s="57">
        <f>IF(ISBLANK($B26),"",VLOOKUP($B26,[2]список!$B$3:$G$504,4,0))</f>
        <v>37812</v>
      </c>
      <c r="F26" s="57" t="str">
        <f>IF(ISBLANK($B26),"",VLOOKUP($B26,[2]список!$B$3:$G$504,5,0))</f>
        <v>МС</v>
      </c>
      <c r="G26" s="58" t="str">
        <f>IF(ISBLANK($B26),"",VLOOKUP($B26,[2]список!$B$3:$G$504,6,0))</f>
        <v>Москва</v>
      </c>
      <c r="H26" s="33"/>
      <c r="I26" s="34"/>
    </row>
    <row r="27" spans="1:9" ht="20.100000000000001" customHeight="1">
      <c r="A27" s="55">
        <v>6</v>
      </c>
      <c r="B27" s="59">
        <v>53</v>
      </c>
      <c r="C27" s="56" t="str">
        <f>IF(ISBLANK($B27),"",VLOOKUP($B27,[2]список!$B$3:$G$504,2,0))</f>
        <v>100 949 173 12</v>
      </c>
      <c r="D27" s="57" t="str">
        <f>IF(ISBLANK($B27),"",VLOOKUP($B27,[2]список!$B$3:$G$504,3,0))</f>
        <v xml:space="preserve">Солозобова Елизавета </v>
      </c>
      <c r="E27" s="57">
        <f>IF(ISBLANK($B27),"",VLOOKUP($B27,[2]список!$B$3:$G$504,4,0))</f>
        <v>38671</v>
      </c>
      <c r="F27" s="57" t="str">
        <f>IF(ISBLANK($B27),"",VLOOKUP($B27,[2]список!$B$3:$G$504,5,0))</f>
        <v>МС</v>
      </c>
      <c r="G27" s="58" t="str">
        <f>IF(ISBLANK($B27),"",VLOOKUP($B27,[2]список!$B$3:$G$504,6,0))</f>
        <v>Москва</v>
      </c>
      <c r="H27" s="33"/>
      <c r="I27" s="34"/>
    </row>
    <row r="28" spans="1:9" ht="20.100000000000001" customHeight="1">
      <c r="A28" s="55">
        <v>7</v>
      </c>
      <c r="B28" s="59">
        <v>41</v>
      </c>
      <c r="C28" s="56" t="str">
        <f>IF(ISBLANK($B28),"",VLOOKUP($B28,[2]список!$B$3:$G$504,2,0))</f>
        <v>100 074 984 84</v>
      </c>
      <c r="D28" s="57" t="str">
        <f>IF(ISBLANK($B28),"",VLOOKUP($B28,[2]список!$B$3:$G$504,3,0))</f>
        <v xml:space="preserve">Войнова Анастасия </v>
      </c>
      <c r="E28" s="57">
        <f>IF(ISBLANK($B28),"",VLOOKUP($B28,[2]список!$B$3:$G$504,4,0))</f>
        <v>34005</v>
      </c>
      <c r="F28" s="57" t="str">
        <f>IF(ISBLANK($B28),"",VLOOKUP($B28,[2]список!$B$3:$G$504,5,0))</f>
        <v>ЗМС</v>
      </c>
      <c r="G28" s="58" t="str">
        <f>IF(ISBLANK($B28),"",VLOOKUP($B28,[2]список!$B$3:$G$504,6,0))</f>
        <v>Москва</v>
      </c>
      <c r="H28" s="33"/>
      <c r="I28" s="34"/>
    </row>
    <row r="29" spans="1:9" ht="20.100000000000001" customHeight="1">
      <c r="A29" s="55">
        <v>8</v>
      </c>
      <c r="B29" s="59">
        <v>52</v>
      </c>
      <c r="C29" s="56" t="str">
        <f>IF(ISBLANK($B29),"",VLOOKUP($B29,[2]список!$B$3:$G$504,2,0))</f>
        <v>100 948 933 63</v>
      </c>
      <c r="D29" s="57" t="str">
        <f>IF(ISBLANK($B29),"",VLOOKUP($B29,[2]список!$B$3:$G$504,3,0))</f>
        <v xml:space="preserve">Семенюк Яна </v>
      </c>
      <c r="E29" s="57">
        <f>IF(ISBLANK($B29),"",VLOOKUP($B29,[2]список!$B$3:$G$504,4,0))</f>
        <v>38783</v>
      </c>
      <c r="F29" s="57" t="str">
        <f>IF(ISBLANK($B29),"",VLOOKUP($B29,[2]список!$B$3:$G$504,5,0))</f>
        <v>МС</v>
      </c>
      <c r="G29" s="58" t="str">
        <f>IF(ISBLANK($B29),"",VLOOKUP($B29,[2]список!$B$3:$G$504,6,0))</f>
        <v>Москва</v>
      </c>
      <c r="H29" s="33"/>
      <c r="I29" s="34"/>
    </row>
    <row r="30" spans="1:9" ht="20.100000000000001" customHeight="1">
      <c r="A30" s="55">
        <v>9</v>
      </c>
      <c r="B30" s="59">
        <v>58</v>
      </c>
      <c r="C30" s="56" t="str">
        <f>IF(ISBLANK($B30),"",VLOOKUP($B30,[2]список!$B$3:$G$504,2,0))</f>
        <v>100 901 875 50</v>
      </c>
      <c r="D30" s="57" t="str">
        <f>IF(ISBLANK($B30),"",VLOOKUP($B30,[2]список!$B$3:$G$504,3,0))</f>
        <v xml:space="preserve">Лысенко Алина </v>
      </c>
      <c r="E30" s="57">
        <f>IF(ISBLANK($B30),"",VLOOKUP($B30,[2]список!$B$3:$G$504,4,0))</f>
        <v>37758</v>
      </c>
      <c r="F30" s="57" t="str">
        <f>IF(ISBLANK($B30),"",VLOOKUP($B30,[2]список!$B$3:$G$504,5,0))</f>
        <v>МСМК</v>
      </c>
      <c r="G30" s="58" t="str">
        <f>IF(ISBLANK($B30),"",VLOOKUP($B30,[2]список!$B$3:$G$504,6,0))</f>
        <v>Москва</v>
      </c>
      <c r="H30" s="35"/>
      <c r="I30" s="34"/>
    </row>
    <row r="31" spans="1:9" ht="20.100000000000001" customHeight="1">
      <c r="A31" s="55">
        <v>10</v>
      </c>
      <c r="B31" s="59">
        <v>42</v>
      </c>
      <c r="C31" s="56" t="str">
        <f>IF(ISBLANK($B31),"",VLOOKUP($B31,[2]список!$B$3:$G$504,2,0))</f>
        <v>100 072 724 55</v>
      </c>
      <c r="D31" s="57" t="str">
        <f>IF(ISBLANK($B31),"",VLOOKUP($B31,[2]список!$B$3:$G$504,3,0))</f>
        <v xml:space="preserve">Шмелева Дарья </v>
      </c>
      <c r="E31" s="57">
        <f>IF(ISBLANK($B31),"",VLOOKUP($B31,[2]список!$B$3:$G$504,4,0))</f>
        <v>34633</v>
      </c>
      <c r="F31" s="57" t="str">
        <f>IF(ISBLANK($B31),"",VLOOKUP($B31,[2]список!$B$3:$G$504,5,0))</f>
        <v>ЗМС</v>
      </c>
      <c r="G31" s="58" t="str">
        <f>IF(ISBLANK($B31),"",VLOOKUP($B31,[2]список!$B$3:$G$504,6,0))</f>
        <v>Москва</v>
      </c>
      <c r="H31" s="35"/>
      <c r="I31" s="34"/>
    </row>
    <row r="32" spans="1:9" ht="20.100000000000001" customHeight="1">
      <c r="A32" s="55">
        <v>11</v>
      </c>
      <c r="B32" s="59">
        <v>32</v>
      </c>
      <c r="C32" s="56" t="str">
        <f>IF(ISBLANK($B32),"",VLOOKUP($B32,[2]список!$B$3:$G$504,2,0))</f>
        <v>100 090 456 36</v>
      </c>
      <c r="D32" s="57" t="str">
        <f>IF(ISBLANK($B32),"",VLOOKUP($B32,[2]список!$B$3:$G$504,3,0))</f>
        <v xml:space="preserve">Антонова Наталия </v>
      </c>
      <c r="E32" s="57">
        <f>IF(ISBLANK($B32),"",VLOOKUP($B32,[2]список!$B$3:$G$504,4,0))</f>
        <v>34844</v>
      </c>
      <c r="F32" s="57" t="str">
        <f>IF(ISBLANK($B32),"",VLOOKUP($B32,[2]список!$B$3:$G$504,5,0))</f>
        <v>ЗМС</v>
      </c>
      <c r="G32" s="58" t="str">
        <f>IF(ISBLANK($B32),"",VLOOKUP($B32,[2]список!$B$3:$G$504,6,0))</f>
        <v>Санкт-Петербург</v>
      </c>
      <c r="H32" s="35"/>
      <c r="I32" s="34"/>
    </row>
    <row r="33" spans="1:9" ht="20.100000000000001" customHeight="1">
      <c r="A33" s="55">
        <v>12</v>
      </c>
      <c r="B33" s="59">
        <v>50</v>
      </c>
      <c r="C33" s="56" t="str">
        <f>IF(ISBLANK($B33),"",VLOOKUP($B33,[2]список!$B$3:$G$504,2,0))</f>
        <v>100 894 611 61</v>
      </c>
      <c r="D33" s="57" t="str">
        <f>IF(ISBLANK($B33),"",VLOOKUP($B33,[2]список!$B$3:$G$504,3,0))</f>
        <v xml:space="preserve">Новикова Софья </v>
      </c>
      <c r="E33" s="57">
        <f>IF(ISBLANK($B33),"",VLOOKUP($B33,[2]список!$B$3:$G$504,4,0))</f>
        <v>38988</v>
      </c>
      <c r="F33" s="57" t="str">
        <f>IF(ISBLANK($B33),"",VLOOKUP($B33,[2]список!$B$3:$G$504,5,0))</f>
        <v>МС</v>
      </c>
      <c r="G33" s="58" t="str">
        <f>IF(ISBLANK($B33),"",VLOOKUP($B33,[2]список!$B$3:$G$504,6,0))</f>
        <v>Москва</v>
      </c>
      <c r="H33" s="35"/>
      <c r="I33" s="34"/>
    </row>
    <row r="34" spans="1:9" ht="20.100000000000001" customHeight="1">
      <c r="A34" s="55">
        <v>13</v>
      </c>
      <c r="B34" s="59">
        <v>26</v>
      </c>
      <c r="C34" s="56" t="str">
        <f>IF(ISBLANK($B34),"",VLOOKUP($B34,[2]список!$B$3:$G$504,2,0))</f>
        <v>100 904 206 53</v>
      </c>
      <c r="D34" s="57" t="str">
        <f>IF(ISBLANK($B34),"",VLOOKUP($B34,[2]список!$B$3:$G$504,3,0))</f>
        <v>Иминова Камила</v>
      </c>
      <c r="E34" s="57">
        <f>IF(ISBLANK($B34),"",VLOOKUP($B34,[2]список!$B$3:$G$504,4,0))</f>
        <v>38763</v>
      </c>
      <c r="F34" s="57" t="str">
        <f>IF(ISBLANK($B34),"",VLOOKUP($B34,[2]список!$B$3:$G$504,5,0))</f>
        <v>МС</v>
      </c>
      <c r="G34" s="58" t="str">
        <f>IF(ISBLANK($B34),"",VLOOKUP($B34,[2]список!$B$3:$G$504,6,0))</f>
        <v>Санкт-Петербург</v>
      </c>
      <c r="H34" s="35"/>
      <c r="I34" s="34"/>
    </row>
    <row r="35" spans="1:9" ht="20.100000000000001" customHeight="1">
      <c r="A35" s="55">
        <v>14</v>
      </c>
      <c r="B35" s="59">
        <v>23</v>
      </c>
      <c r="C35" s="56" t="str">
        <f>IF(ISBLANK($B35),"",VLOOKUP($B35,[2]список!$B$3:$G$504,2,0))</f>
        <v>101 154 961 63</v>
      </c>
      <c r="D35" s="57" t="str">
        <f>IF(ISBLANK($B35),"",VLOOKUP($B35,[2]список!$B$3:$G$504,3,0))</f>
        <v>Ефимова Виктория</v>
      </c>
      <c r="E35" s="57">
        <f>IF(ISBLANK($B35),"",VLOOKUP($B35,[2]список!$B$3:$G$504,4,0))</f>
        <v>38895</v>
      </c>
      <c r="F35" s="57" t="str">
        <f>IF(ISBLANK($B35),"",VLOOKUP($B35,[2]список!$B$3:$G$504,5,0))</f>
        <v>МС</v>
      </c>
      <c r="G35" s="58" t="str">
        <f>IF(ISBLANK($B35),"",VLOOKUP($B35,[2]список!$B$3:$G$504,6,0))</f>
        <v>Санкт-Петербург</v>
      </c>
      <c r="H35" s="35"/>
      <c r="I35" s="34"/>
    </row>
    <row r="36" spans="1:9" ht="20.100000000000001" customHeight="1">
      <c r="A36" s="55">
        <v>15</v>
      </c>
      <c r="B36" s="59">
        <v>78</v>
      </c>
      <c r="C36" s="56" t="str">
        <f>IF(ISBLANK($B36),"",VLOOKUP($B36,[2]список!$B$3:$G$504,2,0))</f>
        <v>100 950 666 50</v>
      </c>
      <c r="D36" s="57" t="str">
        <f>IF(ISBLANK($B36),"",VLOOKUP($B36,[2]список!$B$3:$G$504,3,0))</f>
        <v>Хайбуллаева Виолетта</v>
      </c>
      <c r="E36" s="57">
        <f>IF(ISBLANK($B36),"",VLOOKUP($B36,[2]список!$B$3:$G$504,4,0))</f>
        <v>38905</v>
      </c>
      <c r="F36" s="57" t="str">
        <f>IF(ISBLANK($B36),"",VLOOKUP($B36,[2]список!$B$3:$G$504,5,0))</f>
        <v>КМС</v>
      </c>
      <c r="G36" s="58" t="str">
        <f>IF(ISBLANK($B36),"",VLOOKUP($B36,[2]список!$B$3:$G$504,6,0))</f>
        <v>Тульская Область</v>
      </c>
      <c r="H36" s="35"/>
      <c r="I36" s="34"/>
    </row>
    <row r="37" spans="1:9" ht="20.100000000000001" customHeight="1">
      <c r="A37" s="55">
        <v>16</v>
      </c>
      <c r="B37" s="59">
        <v>60</v>
      </c>
      <c r="C37" s="56" t="str">
        <f>IF(ISBLANK($B37),"",VLOOKUP($B37,[2]список!$B$3:$G$504,2,0))</f>
        <v>100 779 495 84</v>
      </c>
      <c r="D37" s="57" t="str">
        <f>IF(ISBLANK($B37),"",VLOOKUP($B37,[2]список!$B$3:$G$504,3,0))</f>
        <v xml:space="preserve">Благодарова Варвара </v>
      </c>
      <c r="E37" s="57">
        <f>IF(ISBLANK($B37),"",VLOOKUP($B37,[2]список!$B$3:$G$504,4,0))</f>
        <v>37972</v>
      </c>
      <c r="F37" s="57" t="str">
        <f>IF(ISBLANK($B37),"",VLOOKUP($B37,[2]список!$B$3:$G$504,5,0))</f>
        <v>МС</v>
      </c>
      <c r="G37" s="58" t="str">
        <f>IF(ISBLANK($B37),"",VLOOKUP($B37,[2]список!$B$3:$G$504,6,0))</f>
        <v>Москва</v>
      </c>
      <c r="H37" s="35"/>
      <c r="I37" s="34"/>
    </row>
    <row r="38" spans="1:9" ht="20.100000000000001" customHeight="1" thickBot="1">
      <c r="A38" s="55">
        <v>17</v>
      </c>
      <c r="B38" s="60">
        <v>49</v>
      </c>
      <c r="C38" s="56" t="str">
        <f>IF(ISBLANK($B38),"",VLOOKUP($B38,[2]список!$B$3:$G$504,2,0))</f>
        <v>100 968 817 62</v>
      </c>
      <c r="D38" s="57" t="str">
        <f>IF(ISBLANK($B38),"",VLOOKUP($B38,[2]список!$B$3:$G$504,3,0))</f>
        <v xml:space="preserve">Заика София </v>
      </c>
      <c r="E38" s="57">
        <f>IF(ISBLANK($B38),"",VLOOKUP($B38,[2]список!$B$3:$G$504,4,0))</f>
        <v>38989</v>
      </c>
      <c r="F38" s="57" t="str">
        <f>IF(ISBLANK($B38),"",VLOOKUP($B38,[2]список!$B$3:$G$504,5,0))</f>
        <v>МС</v>
      </c>
      <c r="G38" s="58" t="str">
        <f>IF(ISBLANK($B38),"",VLOOKUP($B38,[2]список!$B$3:$G$504,6,0))</f>
        <v>Москва</v>
      </c>
      <c r="H38" s="35"/>
      <c r="I38" s="34"/>
    </row>
    <row r="39" spans="1:9" ht="15.75" thickTop="1">
      <c r="A39" s="87" t="s">
        <v>31</v>
      </c>
      <c r="B39" s="88"/>
      <c r="C39" s="88"/>
      <c r="D39" s="88"/>
      <c r="E39" s="38"/>
      <c r="F39" s="88" t="s">
        <v>32</v>
      </c>
      <c r="G39" s="88"/>
      <c r="H39" s="88"/>
      <c r="I39" s="89"/>
    </row>
    <row r="40" spans="1:9">
      <c r="A40" s="39" t="s">
        <v>33</v>
      </c>
      <c r="B40" s="39"/>
      <c r="C40" s="40"/>
      <c r="D40" s="39"/>
      <c r="E40" s="90" t="s">
        <v>34</v>
      </c>
      <c r="F40" s="90"/>
      <c r="G40" s="36">
        <f>COUNTIF(A18:A43,"НФ")</f>
        <v>0</v>
      </c>
      <c r="H40" s="41" t="s">
        <v>35</v>
      </c>
      <c r="I40" s="36">
        <f>COUNTIF(F22:F47,"ЗМС")</f>
        <v>4</v>
      </c>
    </row>
    <row r="41" spans="1:9">
      <c r="A41" s="37" t="s">
        <v>36</v>
      </c>
      <c r="B41" s="39"/>
      <c r="C41" s="42"/>
      <c r="D41" s="39"/>
      <c r="E41" s="77" t="s">
        <v>37</v>
      </c>
      <c r="F41" s="77"/>
      <c r="G41" s="36">
        <f>COUNTIF(A19:A44,"НФ")</f>
        <v>0</v>
      </c>
      <c r="H41" s="41" t="s">
        <v>38</v>
      </c>
      <c r="I41" s="36">
        <f>COUNTIF(F22:F47,"МСМК")</f>
        <v>3</v>
      </c>
    </row>
    <row r="42" spans="1:9">
      <c r="A42" s="39" t="s">
        <v>39</v>
      </c>
      <c r="B42" s="39"/>
      <c r="C42" s="37"/>
      <c r="D42" s="39"/>
      <c r="E42" s="77" t="s">
        <v>40</v>
      </c>
      <c r="F42" s="77"/>
      <c r="G42" s="36">
        <f>COUNTIF(A20:A45,"НФ")</f>
        <v>0</v>
      </c>
      <c r="H42" s="41" t="s">
        <v>41</v>
      </c>
      <c r="I42" s="36">
        <f>COUNTIF(F22:F47,"МС")</f>
        <v>9</v>
      </c>
    </row>
    <row r="43" spans="1:9">
      <c r="A43" s="39"/>
      <c r="B43" s="39"/>
      <c r="C43" s="37"/>
      <c r="D43" s="39"/>
      <c r="E43" s="77" t="s">
        <v>42</v>
      </c>
      <c r="F43" s="77"/>
      <c r="G43" s="36">
        <f>COUNTIF(A21:A46,"НФ")</f>
        <v>0</v>
      </c>
      <c r="H43" s="41" t="s">
        <v>27</v>
      </c>
      <c r="I43" s="36">
        <f>COUNTIF(F22:F47,"КМС")</f>
        <v>1</v>
      </c>
    </row>
    <row r="44" spans="1:9">
      <c r="A44" s="39"/>
      <c r="B44" s="39"/>
      <c r="C44" s="37"/>
      <c r="D44" s="39"/>
      <c r="E44" s="77" t="s">
        <v>43</v>
      </c>
      <c r="F44" s="77"/>
      <c r="G44" s="36">
        <f>COUNTIF(A22:A47,"НФ")</f>
        <v>0</v>
      </c>
      <c r="H44" s="41" t="s">
        <v>28</v>
      </c>
      <c r="I44" s="36">
        <f>COUNTIF(F22:F47,"1 СР")</f>
        <v>0</v>
      </c>
    </row>
    <row r="45" spans="1:9">
      <c r="A45" s="39"/>
      <c r="B45" s="39"/>
      <c r="C45" s="39"/>
      <c r="D45" s="39"/>
      <c r="E45" s="77" t="s">
        <v>44</v>
      </c>
      <c r="F45" s="77"/>
      <c r="G45" s="36">
        <f>COUNTIF(A22:A47,"ДСКВ")</f>
        <v>0</v>
      </c>
      <c r="H45" s="43" t="s">
        <v>29</v>
      </c>
      <c r="I45" s="36">
        <f>COUNTIF(F22:F47,"2 СР")</f>
        <v>0</v>
      </c>
    </row>
    <row r="46" spans="1:9">
      <c r="A46" s="39"/>
      <c r="B46" s="39"/>
      <c r="C46" s="39"/>
      <c r="D46" s="39"/>
      <c r="E46" s="77" t="s">
        <v>45</v>
      </c>
      <c r="F46" s="77"/>
      <c r="G46" s="36">
        <f>COUNTIF(A22:A47,"НС")</f>
        <v>0</v>
      </c>
      <c r="H46" s="43" t="s">
        <v>30</v>
      </c>
      <c r="I46" s="36">
        <f>COUNTIF(F22:F47,"3 СР")</f>
        <v>0</v>
      </c>
    </row>
    <row r="47" spans="1:9">
      <c r="A47" s="91" t="s">
        <v>46</v>
      </c>
      <c r="B47" s="92"/>
      <c r="C47" s="92"/>
      <c r="D47" s="92" t="s">
        <v>47</v>
      </c>
      <c r="E47" s="92"/>
      <c r="F47" s="92" t="s">
        <v>48</v>
      </c>
      <c r="G47" s="92"/>
      <c r="H47" s="93" t="s">
        <v>49</v>
      </c>
      <c r="I47" s="94"/>
    </row>
    <row r="48" spans="1:9">
      <c r="A48" s="95"/>
      <c r="B48" s="65"/>
      <c r="C48" s="65"/>
      <c r="D48" s="65"/>
      <c r="E48" s="65"/>
      <c r="F48" s="65"/>
      <c r="G48" s="65"/>
      <c r="H48" s="65"/>
      <c r="I48" s="96"/>
    </row>
    <row r="49" spans="1:9">
      <c r="A49" s="44"/>
      <c r="B49" s="45"/>
      <c r="C49" s="45"/>
      <c r="D49" s="45"/>
      <c r="E49" s="46"/>
      <c r="F49" s="45"/>
      <c r="G49" s="45"/>
      <c r="H49" s="47"/>
      <c r="I49" s="48"/>
    </row>
    <row r="50" spans="1:9">
      <c r="A50" s="44"/>
      <c r="B50" s="45"/>
      <c r="C50" s="45"/>
      <c r="D50" s="45"/>
      <c r="E50" s="46"/>
      <c r="F50" s="45"/>
      <c r="G50" s="45"/>
      <c r="H50" s="47"/>
      <c r="I50" s="48"/>
    </row>
    <row r="51" spans="1:9">
      <c r="A51" s="44"/>
      <c r="B51" s="45"/>
      <c r="C51" s="45"/>
      <c r="D51" s="45"/>
      <c r="E51" s="46"/>
      <c r="F51" s="45"/>
      <c r="G51" s="45"/>
      <c r="H51" s="47"/>
      <c r="I51" s="48"/>
    </row>
    <row r="52" spans="1:9">
      <c r="A52" s="44"/>
      <c r="B52" s="45"/>
      <c r="C52" s="45"/>
      <c r="D52" s="45"/>
      <c r="E52" s="46"/>
      <c r="F52" s="45"/>
      <c r="G52" s="45"/>
      <c r="H52" s="47"/>
      <c r="I52" s="48"/>
    </row>
    <row r="53" spans="1:9" ht="13.5" thickBot="1">
      <c r="A53" s="97" t="s">
        <v>2</v>
      </c>
      <c r="B53" s="98"/>
      <c r="C53" s="98"/>
      <c r="D53" s="98" t="str">
        <f>G17</f>
        <v>Г.Н. Соловьев (ВК, г. Санкт-Петербург)</v>
      </c>
      <c r="E53" s="98"/>
      <c r="F53" s="98" t="str">
        <f>G18</f>
        <v>И.Н. Михайлова (ВК, г. Санкт-Петербург)</v>
      </c>
      <c r="G53" s="98"/>
      <c r="H53" s="99" t="str">
        <f>G19</f>
        <v>Е.В. Попова (ВК, г. Воронеж)</v>
      </c>
      <c r="I53" s="100"/>
    </row>
    <row r="54" spans="1:9" ht="13.5" thickTop="1"/>
  </sheetData>
  <mergeCells count="36">
    <mergeCell ref="H47:I47"/>
    <mergeCell ref="A48:E48"/>
    <mergeCell ref="F48:I48"/>
    <mergeCell ref="A53:C53"/>
    <mergeCell ref="D53:E53"/>
    <mergeCell ref="F53:G53"/>
    <mergeCell ref="H53:I53"/>
    <mergeCell ref="E43:F43"/>
    <mergeCell ref="E44:F44"/>
    <mergeCell ref="E45:F45"/>
    <mergeCell ref="E46:F46"/>
    <mergeCell ref="A47:C47"/>
    <mergeCell ref="D47:E47"/>
    <mergeCell ref="F47:G47"/>
    <mergeCell ref="E42:F42"/>
    <mergeCell ref="A15:G15"/>
    <mergeCell ref="H15:I15"/>
    <mergeCell ref="H16:I16"/>
    <mergeCell ref="H17:I17"/>
    <mergeCell ref="H18:I18"/>
    <mergeCell ref="A39:D39"/>
    <mergeCell ref="F39:I39"/>
    <mergeCell ref="E40:F40"/>
    <mergeCell ref="E41:F41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conditionalFormatting sqref="E43:E46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 д15-16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2024-10-17T12:13:29Z</dcterms:created>
  <dcterms:modified xsi:type="dcterms:W3CDTF">2025-02-04T08:21:13Z</dcterms:modified>
</cp:coreProperties>
</file>