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отсечек'!$A$1:$L$83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2" l="1"/>
  <c r="J59" i="2"/>
  <c r="I60" i="2"/>
  <c r="J60" i="2"/>
  <c r="I61" i="2"/>
  <c r="J61" i="2"/>
  <c r="I62" i="2"/>
  <c r="J62" i="2"/>
  <c r="I63" i="2"/>
  <c r="J63" i="2"/>
  <c r="I64" i="2"/>
  <c r="J64" i="2"/>
  <c r="K83" i="2" l="1"/>
  <c r="I24" i="2" l="1"/>
  <c r="J23" i="2" l="1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H74" i="2" l="1"/>
  <c r="H73" i="2"/>
  <c r="H72" i="2"/>
  <c r="H71" i="2"/>
  <c r="H70" i="2"/>
  <c r="L71" i="2"/>
  <c r="L70" i="2"/>
  <c r="L69" i="2"/>
  <c r="L68" i="2"/>
  <c r="L67" i="2"/>
  <c r="L72" i="2"/>
  <c r="L73" i="2"/>
  <c r="H83" i="2"/>
  <c r="E83" i="2"/>
  <c r="H69" i="2" l="1"/>
  <c r="H68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<sst xmlns="http://schemas.openxmlformats.org/spreadsheetml/2006/main" count="483" uniqueCount="297">
  <si>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</si>
  <si>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</si>
  <si>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</si>
  <si>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</si>
  <si>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</si>
  <si>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</si>
  <si>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</si>
  <si>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</si>
  <si>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</si>
  <si>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</si>
  <si>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</si>
  <si>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</si>
  <si>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</si>
  <si>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</si>
  <si>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</si>
  <si>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</si>
  <si>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</si>
  <si>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</si>
  <si>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</si>
  <si>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</si>
  <si>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</si>
  <si>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</si>
  <si>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</si>
  <si>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</si>
  <si>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</si>
  <si>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</si>
  <si>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</si>
  <si>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</si>
  <si>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</si>
  <si>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</si>
  <si>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</si>
  <si>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</si>
  <si>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</si>
  <si>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</si>
  <si>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</si>
  <si>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</si>
  <si>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</si>
  <si>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</si>
  <si>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</si>
  <si>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</si>
  <si>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</si>
  <si>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</si>
  <si>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</si>
  <si>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</si>
  <si>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</si>
  <si>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</si>
  <si>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</si>
  <si>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</si>
  <si>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</si>
  <si>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</si>
  <si>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</si>
  <si>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</si>
  <si>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</si>
  <si>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</si>
  <si>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</si>
  <si>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</si>
  <si>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</si>
  <si>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</si>
  <si>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</si>
  <si>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</si>
  <si>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</si>
  <si>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</si>
  <si>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</si>
  <si>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</si>
  <si>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</si>
  <si>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</si>
  <si>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</si>
  <si>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</si>
  <si>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</si>
  <si>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</si>
  <si>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</si>
  <si>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</si>
  <si>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</si>
  <si>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</si>
  <si>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</si>
  <si>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</si>
  <si>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</si>
  <si>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</si>
  <si>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</si>
  <si>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</si>
  <si>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</si>
  <si>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</si>
  <si>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</si>
  <si>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</si>
  <si>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</si>
  <si>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</si>
  <si>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</si>
  <si>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</si>
  <si>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</si>
  <si>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</si>
  <si>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</si>
  <si>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</si>
  <si>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</si>
  <si>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</si>
  <si>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</si>
  <si>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</si>
  <si>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</si>
  <si>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</si>
  <si>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</si>
  <si>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</si>
  <si>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</si>
  <si>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</si>
  <si>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</si>
  <si>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</si>
  <si>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</si>
  <si>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</si>
  <si>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</si>
  <si>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</si>
  <si>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</si>
  <si>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</si>
  <si>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</si>
  <si>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</si>
  <si>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</si>
  <si>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</si>
  <si>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</si>
  <si>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</si>
  <si>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</si>
  <si>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</si>
  <si>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</si>
  <si>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</si>
  <si>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</si>
  <si>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</si>
  <si>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</si>
  <si>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</si>
  <si>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</si>
  <si>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</si>
  <si>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</si>
  <si>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</si>
  <si>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</si>
  <si>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</si>
  <si>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</si>
  <si>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</si>
  <si>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</si>
  <si>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</si>
  <si>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</si>
  <si>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</si>
  <si>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</si>
  <si>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</si>
  <si>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</si>
  <si>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</si>
  <si>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</si>
  <si>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</si>
  <si>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</si>
  <si>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</si>
  <si>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</si>
  <si>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</si>
  <si>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</si>
  <si>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</si>
  <si>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</si>
  <si>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</si>
  <si>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</si>
  <si>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</si>
  <si>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</si>
  <si>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</si>
  <si>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</si>
  <si>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</si>
  <si>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</si>
  <si>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</si>
  <si>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</si>
  <si>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</si>
  <si>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</si>
  <si>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</si>
  <si>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</si>
  <si>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</si>
  <si>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</si>
  <si>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</si>
  <si>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</si>
  <si>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</si>
  <si>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</si>
  <si>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</si>
  <si>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</si>
  <si>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</si>
  <si>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</si>
  <si>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</si>
  <si>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</si>
  <si>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</si>
  <si>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</si>
  <si>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</si>
  <si>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</si>
  <si>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</si>
  <si>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</si>
  <si>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</si>
  <si>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</si>
  <si>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</si>
  <si>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</si>
  <si>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</si>
  <si>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</si>
  <si>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</si>
  <si>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</si>
  <si>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</si>
  <si>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Краснодарского края</t>
  </si>
  <si>
    <t>Федерация велосипедного спорта Кубани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</si>
  <si>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Белореченск</t>
    </r>
  </si>
  <si>
    <t>25/1</t>
  </si>
  <si>
    <t>Омская область</t>
  </si>
  <si>
    <t>Республика Крым</t>
  </si>
  <si>
    <t>Вологодская область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</si>
  <si>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августа 2022 года</t>
    </r>
  </si>
  <si>
    <t>Кавун И.А. (1К, Краснодарский край)</t>
  </si>
  <si>
    <t>Кавун С.М. (1К, Краснодарский край)</t>
  </si>
  <si>
    <t>Мельник А.И. (ВК, Краснодарский край)</t>
  </si>
  <si>
    <t>НАЗВАНИЕ ТРАССЫ / РЕГ. НОМЕР: г. Белореченск-х. Беляевский</t>
  </si>
  <si>
    <t>ГБУ КК "СШОР по велосипедному спорту"</t>
  </si>
  <si>
    <t>Влажность: 53%</t>
  </si>
  <si>
    <t>Осадки: ясно</t>
  </si>
  <si>
    <t>Ветер: 2 м/с (ю/в)</t>
  </si>
  <si>
    <t>1/2021 п.7 - форма гонщика</t>
  </si>
  <si>
    <t>СУДЬЯ НА ФИНИШЕ</t>
  </si>
  <si>
    <t>ВСЕРОССИЙСКИЕ СОРЕВНОВАНИЯ</t>
  </si>
  <si>
    <t>Юниоры 17-18 лет</t>
  </si>
  <si>
    <t>№ ЕКП 2022: 5104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</si>
  <si>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10м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</si>
  <si>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30м</t>
    </r>
  </si>
  <si>
    <t>Температура: +32</t>
  </si>
  <si>
    <t>ЛАПТЕВ Савелий</t>
  </si>
  <si>
    <t>23.06.2004</t>
  </si>
  <si>
    <t>ЦВЕТКОВ Никита</t>
  </si>
  <si>
    <t>14.02.2005</t>
  </si>
  <si>
    <t>г. Москва</t>
  </si>
  <si>
    <t>ИВАНКОВ Ян</t>
  </si>
  <si>
    <t>06.01.2005</t>
  </si>
  <si>
    <t>СИДОВ Роман</t>
  </si>
  <si>
    <t>11.03.2004</t>
  </si>
  <si>
    <t>ПЕРЕПЕЛИЦА Вадим</t>
  </si>
  <si>
    <t>30.10.2005</t>
  </si>
  <si>
    <t>Краснодарский край</t>
  </si>
  <si>
    <t>10.04.2005</t>
  </si>
  <si>
    <t>ДЯЧЕНКО Андрей</t>
  </si>
  <si>
    <t>11.02.2007</t>
  </si>
  <si>
    <t>г. Санкт-Петербург</t>
  </si>
  <si>
    <t>МАЛИНОВСКИЙ Никита</t>
  </si>
  <si>
    <t>06.06.2004</t>
  </si>
  <si>
    <t>БЛОХИН Иван</t>
  </si>
  <si>
    <t>29.04.2004</t>
  </si>
  <si>
    <t>СВИРИДОВ Егор</t>
  </si>
  <si>
    <t>31.08.2004</t>
  </si>
  <si>
    <t>24.04.2005</t>
  </si>
  <si>
    <t>Удмуртская Республика</t>
  </si>
  <si>
    <t>САННИКОВ Илья</t>
  </si>
  <si>
    <t>05.10.2004</t>
  </si>
  <si>
    <t>СМЕТАНИН Владимир</t>
  </si>
  <si>
    <t>14.02.2004</t>
  </si>
  <si>
    <t>КИРИЛИН Алексей</t>
  </si>
  <si>
    <t>10.02.2005</t>
  </si>
  <si>
    <t>ТРИФОНОВ Кирилл</t>
  </si>
  <si>
    <t>26.11.2005</t>
  </si>
  <si>
    <t>ФИЛИМОШИН Роман</t>
  </si>
  <si>
    <t>25.07.2005</t>
  </si>
  <si>
    <t>23.05.2005</t>
  </si>
  <si>
    <t>ПЛАКУШИН Иван</t>
  </si>
  <si>
    <t>07.06.2004</t>
  </si>
  <si>
    <t>05.02.2005</t>
  </si>
  <si>
    <t>ВАСИЛЬЕВ Павел</t>
  </si>
  <si>
    <t>26.04.2004</t>
  </si>
  <si>
    <t>ДОГНЕЕВ Мурат</t>
  </si>
  <si>
    <t>11.05.2004</t>
  </si>
  <si>
    <t>ЗАКИРОВ Тимур</t>
  </si>
  <si>
    <t>ФЕСЕНКО Даниил</t>
  </si>
  <si>
    <t>14.06.2004</t>
  </si>
  <si>
    <t>ГАФИЯТОВ Булат</t>
  </si>
  <si>
    <t>28.03.2005</t>
  </si>
  <si>
    <t>ЧИСТЯКОВ Сергей</t>
  </si>
  <si>
    <t>21.04.2004</t>
  </si>
  <si>
    <t>ЮНУСОВ Артур</t>
  </si>
  <si>
    <t>06.01.2004</t>
  </si>
  <si>
    <t>МУКАДЯСОВ Роберт</t>
  </si>
  <si>
    <t>12.05.2005</t>
  </si>
  <si>
    <t>ШМАТОВ Никита</t>
  </si>
  <si>
    <t>30.04.2005</t>
  </si>
  <si>
    <t>АВЕРИН Валентин</t>
  </si>
  <si>
    <t>01.07.2005</t>
  </si>
  <si>
    <t>АХУНОВ Дамир</t>
  </si>
  <si>
    <t>03.06.2005</t>
  </si>
  <si>
    <t>БАЗАЕВ Артем</t>
  </si>
  <si>
    <t>26.03.2005</t>
  </si>
  <si>
    <t>МИХИН Кирилл</t>
  </si>
  <si>
    <t>13.03.2005</t>
  </si>
  <si>
    <t>БУХАРОВ Антон</t>
  </si>
  <si>
    <t>19.07.2005</t>
  </si>
  <si>
    <t>ЧУЛКОВ Алексей</t>
  </si>
  <si>
    <t>19.12.2005</t>
  </si>
  <si>
    <t>ШИШКИН Егор</t>
  </si>
  <si>
    <t>01.10.2004</t>
  </si>
  <si>
    <t>ПРОШКИН Артем</t>
  </si>
  <si>
    <t>20.05.2005</t>
  </si>
  <si>
    <t>ЛИТВИНОВ Антон</t>
  </si>
  <si>
    <t>13.06.2004</t>
  </si>
  <si>
    <t>ГАЗИЗОВ Данил</t>
  </si>
  <si>
    <t>16.08.2005</t>
  </si>
  <si>
    <t>ЗДЕРИХИН Артем</t>
  </si>
  <si>
    <t>23.05.2004</t>
  </si>
  <si>
    <t>07.09.2005</t>
  </si>
  <si>
    <t>МАТОЧКН Александр</t>
  </si>
  <si>
    <t>16.05.2005</t>
  </si>
  <si>
    <t>МУДРИК Александр</t>
  </si>
  <si>
    <t>01.09.2004</t>
  </si>
  <si>
    <t>1 /2021 п 7 - фопма гонщика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</si>
</sst>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165" fontId="3" fillId="0" borderId="27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0" borderId="49" xfId="4" applyNumberFormat="1" applyFont="1" applyBorder="1" applyAlignment="1">
      <alignment horizontal="center" vertical="center"/>
    </xf>
    <xf numFmtId="0" fontId="3" fillId="0" borderId="50" xfId="4" applyNumberFormat="1" applyFont="1" applyBorder="1" applyAlignment="1">
      <alignment horizontal="center" vertical="center" wrapText="1"/>
    </xf>
    <xf numFmtId="0" fontId="3" fillId="0" borderId="50" xfId="4" applyFont="1" applyBorder="1" applyAlignment="1">
      <alignment horizontal="left" vertical="center" wrapText="1"/>
    </xf>
    <xf numFmtId="14" fontId="3" fillId="0" borderId="50" xfId="4" applyNumberFormat="1" applyFont="1" applyBorder="1" applyAlignment="1">
      <alignment horizontal="center" vertical="center"/>
    </xf>
    <xf numFmtId="164" fontId="3" fillId="0" borderId="50" xfId="1" applyNumberFormat="1" applyFont="1" applyFill="1" applyBorder="1" applyAlignment="1">
      <alignment horizontal="center" vertical="center" wrapText="1"/>
    </xf>
    <xf numFmtId="0" fontId="23" fillId="0" borderId="50" xfId="5" applyFont="1" applyFill="1" applyBorder="1" applyAlignment="1">
      <alignment horizontal="center" vertical="center" wrapText="1"/>
    </xf>
    <xf numFmtId="165" fontId="3" fillId="0" borderId="50" xfId="4" applyNumberFormat="1" applyFont="1" applyBorder="1" applyAlignment="1">
      <alignment horizontal="center" vertical="center"/>
    </xf>
    <xf numFmtId="165" fontId="3" fillId="0" borderId="50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0" xfId="4" applyNumberFormat="1" applyFont="1" applyFill="1" applyBorder="1" applyAlignment="1" applyProtection="1">
      <alignment horizontal="center" vertical="center"/>
    </xf>
    <xf numFmtId="0" fontId="3" fillId="0" borderId="51" xfId="4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286014</xdr:colOff>
      <xdr:row>0</xdr:row>
      <xdr:rowOff>62056</xdr:rowOff>
    </xdr:from>
    <xdr:to>
      <xdr:col>3</xdr:col>
      <xdr:colOff>299356</xdr:colOff>
      <xdr:row>2</xdr:row>
      <xdr:rowOff>172133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300" y="62056"/>
          <a:ext cx="856985" cy="708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2</xdr:row>
      <xdr:rowOff>174379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571" cy="773093"/>
        </a:xfrm>
        <a:prstGeom prst="rect">
          <a:avLst/>
        </a:prstGeom>
      </xdr:spPr>
    </xdr:pic>
    <xdr:clientData/>
  </xdr:twoCellAnchor>
  <xdr:oneCellAnchor>
    <xdr:from>
      <xdr:col>10</xdr:col>
      <xdr:colOff>721177</xdr:colOff>
      <xdr:row>0</xdr:row>
      <xdr:rowOff>54429</xdr:rowOff>
    </xdr:from>
    <xdr:ext cx="1715643" cy="731527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94963" y="54429"/>
          <a:ext cx="1715643" cy="731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6" t="s">
        <v>37</v>
      </c>
      <c r="B1" s="196"/>
      <c r="C1" s="196"/>
      <c r="D1" s="196"/>
      <c r="E1" s="196"/>
      <c r="F1" s="196"/>
      <c r="G1" s="196"/>
    </row>
    <row r="2" spans="1:9" ht="15.75" customHeight="1" x14ac:dyDescent="0.2">
      <c r="A2" s="197" t="s">
        <v>59</v>
      </c>
      <c r="B2" s="197"/>
      <c r="C2" s="197"/>
      <c r="D2" s="197"/>
      <c r="E2" s="197"/>
      <c r="F2" s="197"/>
      <c r="G2" s="197"/>
    </row>
    <row r="3" spans="1:9" ht="21" x14ac:dyDescent="0.2">
      <c r="A3" s="196" t="s">
        <v>38</v>
      </c>
      <c r="B3" s="196"/>
      <c r="C3" s="196"/>
      <c r="D3" s="196"/>
      <c r="E3" s="196"/>
      <c r="F3" s="196"/>
      <c r="G3" s="196"/>
    </row>
    <row r="4" spans="1:9" ht="21" x14ac:dyDescent="0.2">
      <c r="A4" s="196" t="s">
        <v>53</v>
      </c>
      <c r="B4" s="196"/>
      <c r="C4" s="196"/>
      <c r="D4" s="196"/>
      <c r="E4" s="196"/>
      <c r="F4" s="196"/>
      <c r="G4" s="196"/>
    </row>
    <row r="5" spans="1:9" s="2" customFormat="1" ht="28.5" x14ac:dyDescent="0.2">
      <c r="A5" s="198" t="s">
        <v>25</v>
      </c>
      <c r="B5" s="198"/>
      <c r="C5" s="198"/>
      <c r="D5" s="198"/>
      <c r="E5" s="198"/>
      <c r="F5" s="198"/>
      <c r="G5" s="198"/>
      <c r="I5" s="3"/>
    </row>
    <row r="6" spans="1:9" s="2" customFormat="1" ht="18" customHeight="1" thickBot="1" x14ac:dyDescent="0.25">
      <c r="A6" s="188" t="s">
        <v>39</v>
      </c>
      <c r="B6" s="188"/>
      <c r="C6" s="188"/>
      <c r="D6" s="188"/>
      <c r="E6" s="188"/>
      <c r="F6" s="188"/>
      <c r="G6" s="188"/>
    </row>
    <row r="7" spans="1:9" ht="18" customHeight="1" thickTop="1" x14ac:dyDescent="0.2">
      <c r="A7" s="189" t="s">
        <v>0</v>
      </c>
      <c r="B7" s="190"/>
      <c r="C7" s="190"/>
      <c r="D7" s="190"/>
      <c r="E7" s="190"/>
      <c r="F7" s="190"/>
      <c r="G7" s="191"/>
    </row>
    <row r="8" spans="1:9" ht="18" customHeight="1" x14ac:dyDescent="0.2">
      <c r="A8" s="192" t="s">
        <v>1</v>
      </c>
      <c r="B8" s="193"/>
      <c r="C8" s="193"/>
      <c r="D8" s="193"/>
      <c r="E8" s="193"/>
      <c r="F8" s="193"/>
      <c r="G8" s="194"/>
    </row>
    <row r="9" spans="1:9" ht="19.5" customHeight="1" x14ac:dyDescent="0.2">
      <c r="A9" s="192" t="s">
        <v>2</v>
      </c>
      <c r="B9" s="193"/>
      <c r="C9" s="193"/>
      <c r="D9" s="193"/>
      <c r="E9" s="193"/>
      <c r="F9" s="193"/>
      <c r="G9" s="194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5" t="s">
        <v>27</v>
      </c>
      <c r="E11" s="195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201" t="s">
        <v>26</v>
      </c>
      <c r="B18" s="203" t="s">
        <v>19</v>
      </c>
      <c r="C18" s="203" t="s">
        <v>20</v>
      </c>
      <c r="D18" s="205" t="s">
        <v>21</v>
      </c>
      <c r="E18" s="203" t="s">
        <v>22</v>
      </c>
      <c r="F18" s="203" t="s">
        <v>29</v>
      </c>
      <c r="G18" s="199" t="s">
        <v>23</v>
      </c>
    </row>
    <row r="19" spans="1:13" s="36" customFormat="1" ht="22.5" customHeight="1" x14ac:dyDescent="0.2">
      <c r="A19" s="202"/>
      <c r="B19" s="204"/>
      <c r="C19" s="204"/>
      <c r="D19" s="206"/>
      <c r="E19" s="204"/>
      <c r="F19" s="207"/>
      <c r="G19" s="200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0.70683866416515517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0.91829380361196422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0.15032776716083773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8.5010060786960495E-2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3.6486060427042832E-2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0.85299642902991057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0.68180241009124443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2.8518437468976865E-2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0.10966295114515046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0.69030835385823686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0.37340415952112116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0.79263963822581707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0.29687744963484852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0.82435597310314868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0.16645841272899542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0.58007786693904639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0.12112542963222916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0.13034566236044198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0.59428942071032886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0.39637854351294288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0.77464929234760005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0.92366830368726072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0.24977482619702351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0.99807642388921247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0.4924990926505326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9.5732388803299151E-2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0.87763673286672783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0.87902642684975862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0.76148865318206393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0.73177610377114521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8.7935635721257177E-2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0.24183753020111065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0.68258133474030236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0.99812866885188289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2.7282994632447655E-2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0.30491779744154046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0.74190155996625595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0.59913636753240662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0.96170117707216896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0.18088464868298471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0.48023975930776663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0.59918745941416929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0.29233930291809329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0.36488122152747093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2.9603944442722629E-2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0.35013302956393955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0.26224753144396373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0.24857008387028845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0.82560439775482641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0.61449814520877288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0.97005512002277372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0.37051054417654583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0.3350230299963517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0.76212580038912825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0.73902809798418034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2.9132692527703563E-3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0.42707249996736829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0.171554090687975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0.11277785836347842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0.98160178615196503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0.34677607631987029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0.85464221777410343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0.83854589428403248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0.94702757261368442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6.3867721654469856E-2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0.44027370872538996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0.53827534494622464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0.17680760794871653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0.31293893038871157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0.9915913484821075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0.70564410066405758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0.50732078690078264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0.50971945122208717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0.27317466135281998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0.3105694045920333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0.79235164483435305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0.33905445178158888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0.32412542074442363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0.22679908739254839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0.59907794008654336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0.91117724534478417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0.57488943323257646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4.7391571865558757E-2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0.43325868300439663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2.3530556362249322E-2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0.57334663690507304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0.351039484368463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0.44125701996522149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0.85405870864815026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0.50505801832951447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0.83932161187076859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0.17364125915547934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0.28749153109311509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84"/>
  <sheetViews>
    <sheetView tabSelected="1" view="pageBreakPreview" topLeftCell="A61" zoomScale="70" zoomScaleNormal="100" zoomScaleSheetLayoutView="70" workbookViewId="0">
      <selection activeCell="S25" sqref="S25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1.125" style="98" customWidth="1"/>
    <col min="4" max="4" width="17.25" style="65" customWidth="1"/>
    <col min="5" max="5" width="9.625" style="65" customWidth="1"/>
    <col min="6" max="6" width="6.75" style="65" customWidth="1"/>
    <col min="7" max="7" width="19.25" style="65" customWidth="1"/>
    <col min="8" max="8" width="9.875" style="65" customWidth="1"/>
    <col min="9" max="9" width="10.375" style="65" customWidth="1"/>
    <col min="10" max="10" width="8.25" style="65" customWidth="1"/>
    <col min="11" max="11" width="11.875" style="65" customWidth="1"/>
    <col min="12" max="12" width="22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4" customHeight="1" x14ac:dyDescent="0.2">
      <c r="A1" s="214" t="s">
        <v>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4" customHeight="1" x14ac:dyDescent="0.2">
      <c r="A2" s="214" t="s">
        <v>190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24" customHeight="1" x14ac:dyDescent="0.2">
      <c r="A3" s="214" t="s">
        <v>38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24" customHeight="1" x14ac:dyDescent="0.2">
      <c r="A4" s="214" t="s">
        <v>191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24" customHeight="1" x14ac:dyDescent="0.2">
      <c r="A5" s="214" t="s">
        <v>202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s="66" customFormat="1" ht="28.5" x14ac:dyDescent="0.2">
      <c r="A6" s="215" t="s">
        <v>208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66" customFormat="1" ht="18" customHeight="1" x14ac:dyDescent="0.2">
      <c r="A7" s="213" t="s">
        <v>39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66" customFormat="1" ht="4.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22" t="s">
        <v>40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4"/>
    </row>
    <row r="10" spans="1:12" ht="18" customHeight="1" x14ac:dyDescent="0.2">
      <c r="A10" s="225" t="s">
        <v>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2" ht="19.5" customHeight="1" x14ac:dyDescent="0.2">
      <c r="A11" s="225" t="s">
        <v>209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54" t="s">
        <v>192</v>
      </c>
      <c r="B13" s="71"/>
      <c r="C13" s="99"/>
      <c r="D13" s="100"/>
      <c r="E13" s="72"/>
      <c r="F13" s="149"/>
      <c r="G13" s="155" t="s">
        <v>211</v>
      </c>
      <c r="H13" s="72"/>
      <c r="I13" s="72"/>
      <c r="J13" s="72"/>
      <c r="K13" s="73"/>
      <c r="L13" s="74" t="s">
        <v>170</v>
      </c>
    </row>
    <row r="14" spans="1:12" ht="15.75" x14ac:dyDescent="0.2">
      <c r="A14" s="75" t="s">
        <v>197</v>
      </c>
      <c r="B14" s="76"/>
      <c r="C14" s="101"/>
      <c r="D14" s="102"/>
      <c r="E14" s="77"/>
      <c r="F14" s="150"/>
      <c r="G14" s="156" t="s">
        <v>212</v>
      </c>
      <c r="H14" s="77"/>
      <c r="I14" s="77"/>
      <c r="J14" s="77"/>
      <c r="K14" s="78"/>
      <c r="L14" s="157" t="s">
        <v>210</v>
      </c>
    </row>
    <row r="15" spans="1:12" ht="15" x14ac:dyDescent="0.2">
      <c r="A15" s="228" t="s">
        <v>8</v>
      </c>
      <c r="B15" s="217"/>
      <c r="C15" s="217"/>
      <c r="D15" s="217"/>
      <c r="E15" s="217"/>
      <c r="F15" s="217"/>
      <c r="G15" s="229"/>
      <c r="H15" s="216" t="s">
        <v>9</v>
      </c>
      <c r="I15" s="217"/>
      <c r="J15" s="217"/>
      <c r="K15" s="217"/>
      <c r="L15" s="218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158"/>
      <c r="H16" s="83" t="s">
        <v>201</v>
      </c>
      <c r="I16" s="84"/>
      <c r="J16" s="84"/>
      <c r="K16" s="84"/>
      <c r="L16" s="85"/>
    </row>
    <row r="17" spans="1:20" ht="15" x14ac:dyDescent="0.2">
      <c r="A17" s="79" t="s">
        <v>12</v>
      </c>
      <c r="B17" s="80"/>
      <c r="C17" s="80"/>
      <c r="D17" s="86"/>
      <c r="E17" s="82"/>
      <c r="F17" s="81"/>
      <c r="G17" s="159" t="s">
        <v>198</v>
      </c>
      <c r="H17" s="83" t="s">
        <v>188</v>
      </c>
      <c r="I17" s="84"/>
      <c r="J17" s="84"/>
      <c r="K17" s="84"/>
      <c r="L17" s="85"/>
    </row>
    <row r="18" spans="1:20" ht="15" x14ac:dyDescent="0.2">
      <c r="A18" s="79" t="s">
        <v>14</v>
      </c>
      <c r="B18" s="80"/>
      <c r="C18" s="80"/>
      <c r="D18" s="86"/>
      <c r="E18" s="82"/>
      <c r="F18" s="81"/>
      <c r="G18" s="159" t="s">
        <v>199</v>
      </c>
      <c r="H18" s="83" t="s">
        <v>189</v>
      </c>
      <c r="I18" s="84"/>
      <c r="J18" s="84"/>
      <c r="K18" s="84"/>
      <c r="L18" s="85"/>
    </row>
    <row r="19" spans="1:20" ht="15.75" thickBot="1" x14ac:dyDescent="0.25">
      <c r="A19" s="79" t="s">
        <v>16</v>
      </c>
      <c r="B19" s="87"/>
      <c r="C19" s="87"/>
      <c r="D19" s="88"/>
      <c r="E19" s="88"/>
      <c r="F19" s="88"/>
      <c r="G19" s="160" t="s">
        <v>200</v>
      </c>
      <c r="H19" s="83" t="s">
        <v>187</v>
      </c>
      <c r="I19" s="84"/>
      <c r="J19" s="84"/>
      <c r="K19" s="161">
        <v>25</v>
      </c>
      <c r="L19" s="162" t="s">
        <v>193</v>
      </c>
    </row>
    <row r="20" spans="1:20" ht="6.7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20" s="93" customFormat="1" ht="21" customHeight="1" thickTop="1" x14ac:dyDescent="0.2">
      <c r="A21" s="230" t="s">
        <v>41</v>
      </c>
      <c r="B21" s="211" t="s">
        <v>19</v>
      </c>
      <c r="C21" s="211" t="s">
        <v>42</v>
      </c>
      <c r="D21" s="211" t="s">
        <v>20</v>
      </c>
      <c r="E21" s="211" t="s">
        <v>21</v>
      </c>
      <c r="F21" s="211" t="s">
        <v>43</v>
      </c>
      <c r="G21" s="211" t="s">
        <v>22</v>
      </c>
      <c r="H21" s="211" t="s">
        <v>44</v>
      </c>
      <c r="I21" s="211" t="s">
        <v>45</v>
      </c>
      <c r="J21" s="211" t="s">
        <v>46</v>
      </c>
      <c r="K21" s="220" t="s">
        <v>47</v>
      </c>
      <c r="L21" s="232" t="s">
        <v>23</v>
      </c>
      <c r="M21" s="219" t="s">
        <v>55</v>
      </c>
      <c r="N21" s="219" t="s">
        <v>56</v>
      </c>
    </row>
    <row r="22" spans="1:20" s="93" customFormat="1" ht="13.5" customHeight="1" x14ac:dyDescent="0.2">
      <c r="A22" s="231"/>
      <c r="B22" s="212"/>
      <c r="C22" s="212"/>
      <c r="D22" s="212"/>
      <c r="E22" s="212"/>
      <c r="F22" s="212"/>
      <c r="G22" s="212"/>
      <c r="H22" s="212"/>
      <c r="I22" s="212"/>
      <c r="J22" s="212"/>
      <c r="K22" s="221"/>
      <c r="L22" s="233"/>
      <c r="M22" s="219"/>
      <c r="N22" s="219"/>
    </row>
    <row r="23" spans="1:20" s="94" customFormat="1" ht="21.75" customHeight="1" x14ac:dyDescent="0.2">
      <c r="A23" s="171">
        <v>1</v>
      </c>
      <c r="B23" s="163">
        <v>65</v>
      </c>
      <c r="C23" s="163">
        <v>10034929579</v>
      </c>
      <c r="D23" s="106" t="s">
        <v>214</v>
      </c>
      <c r="E23" s="107" t="s">
        <v>215</v>
      </c>
      <c r="F23" s="95" t="s">
        <v>60</v>
      </c>
      <c r="G23" s="138" t="s">
        <v>130</v>
      </c>
      <c r="H23" s="164">
        <v>2.194571759259259E-2</v>
      </c>
      <c r="I23" s="164"/>
      <c r="J23" s="148">
        <f t="shared" ref="J23:J54" si="0">IFERROR($K$19*3600/(HOUR(H23)*3600+MINUTE(H23)*60+SECOND(H23)),"")</f>
        <v>47.468354430379748</v>
      </c>
      <c r="K23" s="97" t="s">
        <v>186</v>
      </c>
      <c r="L23" s="172" t="s">
        <v>206</v>
      </c>
      <c r="M23" s="105">
        <v>0.52470358796296301</v>
      </c>
      <c r="N23" s="103">
        <v>0.51249999999999596</v>
      </c>
      <c r="O23" s="65"/>
      <c r="P23" s="65"/>
      <c r="Q23" s="65"/>
      <c r="R23" s="65"/>
      <c r="S23" s="65"/>
      <c r="T23" s="65"/>
    </row>
    <row r="24" spans="1:20" s="94" customFormat="1" ht="21.75" customHeight="1" x14ac:dyDescent="0.2">
      <c r="A24" s="171">
        <v>2</v>
      </c>
      <c r="B24" s="163">
        <v>73</v>
      </c>
      <c r="C24" s="163">
        <v>10081049544</v>
      </c>
      <c r="D24" s="106" t="s">
        <v>216</v>
      </c>
      <c r="E24" s="107" t="s">
        <v>217</v>
      </c>
      <c r="F24" s="95" t="s">
        <v>60</v>
      </c>
      <c r="G24" s="138" t="s">
        <v>218</v>
      </c>
      <c r="H24" s="164">
        <v>2.2238657407407405E-2</v>
      </c>
      <c r="I24" s="147">
        <f>H24-$H$23</f>
        <v>2.9293981481481532E-4</v>
      </c>
      <c r="J24" s="148">
        <f t="shared" si="0"/>
        <v>46.850598646538259</v>
      </c>
      <c r="K24" s="97" t="s">
        <v>60</v>
      </c>
      <c r="L24" s="172"/>
      <c r="M24" s="105">
        <v>0.5149914351851852</v>
      </c>
      <c r="N24" s="103">
        <v>0.50277777777777399</v>
      </c>
      <c r="O24" s="65"/>
      <c r="P24" s="65"/>
      <c r="Q24" s="65"/>
      <c r="R24" s="65"/>
      <c r="S24" s="65"/>
      <c r="T24" s="65"/>
    </row>
    <row r="25" spans="1:20" s="94" customFormat="1" ht="21.75" customHeight="1" x14ac:dyDescent="0.2">
      <c r="A25" s="171">
        <v>3</v>
      </c>
      <c r="B25" s="163">
        <v>88</v>
      </c>
      <c r="C25" s="163">
        <v>10090444501</v>
      </c>
      <c r="D25" s="106" t="s">
        <v>219</v>
      </c>
      <c r="E25" s="107" t="s">
        <v>220</v>
      </c>
      <c r="F25" s="109" t="s">
        <v>60</v>
      </c>
      <c r="G25" s="138" t="s">
        <v>195</v>
      </c>
      <c r="H25" s="164">
        <v>2.2607523148148151E-2</v>
      </c>
      <c r="I25" s="147">
        <f t="shared" ref="I25:I62" si="1">H25-$H$23</f>
        <v>6.6180555555556131E-4</v>
      </c>
      <c r="J25" s="148">
        <f t="shared" si="0"/>
        <v>46.082949308755758</v>
      </c>
      <c r="K25" s="97" t="s">
        <v>60</v>
      </c>
      <c r="L25" s="173"/>
      <c r="M25" s="104">
        <v>0.47557743055555557</v>
      </c>
      <c r="N25" s="103">
        <v>0.46319444444444402</v>
      </c>
    </row>
    <row r="26" spans="1:20" s="94" customFormat="1" ht="21.75" customHeight="1" x14ac:dyDescent="0.2">
      <c r="A26" s="171">
        <v>4</v>
      </c>
      <c r="B26" s="163">
        <v>68</v>
      </c>
      <c r="C26" s="163">
        <v>10091152904</v>
      </c>
      <c r="D26" s="106" t="s">
        <v>221</v>
      </c>
      <c r="E26" s="107" t="s">
        <v>222</v>
      </c>
      <c r="F26" s="109" t="s">
        <v>60</v>
      </c>
      <c r="G26" s="138" t="s">
        <v>34</v>
      </c>
      <c r="H26" s="164">
        <v>2.2926851851851851E-2</v>
      </c>
      <c r="I26" s="147">
        <f t="shared" si="1"/>
        <v>9.8113425925926145E-4</v>
      </c>
      <c r="J26" s="148">
        <f t="shared" si="0"/>
        <v>45.431600201918222</v>
      </c>
      <c r="K26" s="97" t="s">
        <v>60</v>
      </c>
      <c r="L26" s="172"/>
      <c r="M26" s="105">
        <v>0.50898958333333333</v>
      </c>
      <c r="N26" s="103">
        <v>0.49652777777777501</v>
      </c>
      <c r="O26" s="65"/>
      <c r="P26" s="65"/>
      <c r="Q26" s="65"/>
      <c r="R26" s="65"/>
      <c r="S26" s="65"/>
      <c r="T26" s="65"/>
    </row>
    <row r="27" spans="1:20" s="94" customFormat="1" ht="21.75" customHeight="1" x14ac:dyDescent="0.2">
      <c r="A27" s="171">
        <v>5</v>
      </c>
      <c r="B27" s="163">
        <v>52</v>
      </c>
      <c r="C27" s="163">
        <v>10119333525</v>
      </c>
      <c r="D27" s="106" t="s">
        <v>223</v>
      </c>
      <c r="E27" s="107" t="s">
        <v>224</v>
      </c>
      <c r="F27" s="95" t="s">
        <v>60</v>
      </c>
      <c r="G27" s="138" t="s">
        <v>225</v>
      </c>
      <c r="H27" s="164">
        <v>2.3178472222222222E-2</v>
      </c>
      <c r="I27" s="147">
        <f t="shared" si="1"/>
        <v>1.2327546296296323E-3</v>
      </c>
      <c r="J27" s="148">
        <f t="shared" si="0"/>
        <v>44.932601098352471</v>
      </c>
      <c r="K27" s="97" t="s">
        <v>60</v>
      </c>
      <c r="L27" s="172"/>
      <c r="M27" s="105">
        <v>0.52706354166666669</v>
      </c>
      <c r="N27" s="103">
        <v>0.51458333333332895</v>
      </c>
      <c r="O27" s="65"/>
      <c r="P27" s="65"/>
      <c r="Q27" s="65"/>
      <c r="R27" s="65"/>
      <c r="S27" s="65"/>
      <c r="T27" s="65"/>
    </row>
    <row r="28" spans="1:20" s="94" customFormat="1" ht="21.75" customHeight="1" x14ac:dyDescent="0.2">
      <c r="A28" s="171">
        <v>6</v>
      </c>
      <c r="B28" s="163">
        <v>50</v>
      </c>
      <c r="C28" s="163">
        <v>10105838603</v>
      </c>
      <c r="D28" s="106" t="s">
        <v>82</v>
      </c>
      <c r="E28" s="107" t="s">
        <v>226</v>
      </c>
      <c r="F28" s="95" t="s">
        <v>60</v>
      </c>
      <c r="G28" s="138" t="s">
        <v>225</v>
      </c>
      <c r="H28" s="164">
        <v>2.324421296296296E-2</v>
      </c>
      <c r="I28" s="147">
        <f t="shared" si="1"/>
        <v>1.29849537037037E-3</v>
      </c>
      <c r="J28" s="148">
        <f t="shared" si="0"/>
        <v>44.820717131474105</v>
      </c>
      <c r="K28" s="97" t="s">
        <v>60</v>
      </c>
      <c r="L28" s="172"/>
      <c r="M28" s="105">
        <v>0.5216108796296296</v>
      </c>
      <c r="N28" s="103">
        <v>0.50902777777777397</v>
      </c>
      <c r="O28" s="65"/>
      <c r="P28" s="65"/>
      <c r="Q28" s="65"/>
      <c r="R28" s="65"/>
      <c r="S28" s="65"/>
      <c r="T28" s="65"/>
    </row>
    <row r="29" spans="1:20" s="94" customFormat="1" ht="21.75" customHeight="1" x14ac:dyDescent="0.2">
      <c r="A29" s="171">
        <v>7</v>
      </c>
      <c r="B29" s="163">
        <v>54</v>
      </c>
      <c r="C29" s="163">
        <v>10104034605</v>
      </c>
      <c r="D29" s="106" t="s">
        <v>227</v>
      </c>
      <c r="E29" s="107" t="s">
        <v>228</v>
      </c>
      <c r="F29" s="109" t="s">
        <v>169</v>
      </c>
      <c r="G29" s="138" t="s">
        <v>229</v>
      </c>
      <c r="H29" s="164">
        <v>2.3298032407407406E-2</v>
      </c>
      <c r="I29" s="147">
        <f t="shared" si="1"/>
        <v>1.3523148148148166E-3</v>
      </c>
      <c r="J29" s="148">
        <f t="shared" si="0"/>
        <v>44.709388971684056</v>
      </c>
      <c r="K29" s="97" t="s">
        <v>60</v>
      </c>
      <c r="L29" s="172"/>
      <c r="M29" s="105">
        <v>0.49808935185185188</v>
      </c>
      <c r="N29" s="103">
        <v>0.485416666666664</v>
      </c>
      <c r="O29" s="65"/>
      <c r="P29" s="65"/>
      <c r="Q29" s="65"/>
      <c r="R29" s="65"/>
      <c r="S29" s="65"/>
      <c r="T29" s="65"/>
    </row>
    <row r="30" spans="1:20" s="94" customFormat="1" ht="21.75" customHeight="1" x14ac:dyDescent="0.2">
      <c r="A30" s="171">
        <v>8</v>
      </c>
      <c r="B30" s="163">
        <v>105</v>
      </c>
      <c r="C30" s="163">
        <v>10089252310</v>
      </c>
      <c r="D30" s="106" t="s">
        <v>230</v>
      </c>
      <c r="E30" s="107" t="s">
        <v>231</v>
      </c>
      <c r="F30" s="109" t="s">
        <v>60</v>
      </c>
      <c r="G30" s="138" t="s">
        <v>100</v>
      </c>
      <c r="H30" s="164">
        <v>2.3321875000000002E-2</v>
      </c>
      <c r="I30" s="147">
        <f t="shared" si="1"/>
        <v>1.3761574074074127E-3</v>
      </c>
      <c r="J30" s="148">
        <f t="shared" si="0"/>
        <v>44.665012406947888</v>
      </c>
      <c r="K30" s="97" t="s">
        <v>60</v>
      </c>
      <c r="L30" s="172"/>
      <c r="M30" s="105">
        <v>0.48635578703703702</v>
      </c>
      <c r="N30" s="103">
        <v>0.47361111111110998</v>
      </c>
      <c r="O30" s="65"/>
      <c r="P30" s="65"/>
      <c r="Q30" s="65"/>
      <c r="R30" s="65"/>
      <c r="S30" s="65"/>
      <c r="T30" s="65"/>
    </row>
    <row r="31" spans="1:20" s="94" customFormat="1" ht="21.75" customHeight="1" x14ac:dyDescent="0.2">
      <c r="A31" s="171">
        <v>9</v>
      </c>
      <c r="B31" s="163">
        <v>85</v>
      </c>
      <c r="C31" s="163">
        <v>10054315334</v>
      </c>
      <c r="D31" s="106" t="s">
        <v>232</v>
      </c>
      <c r="E31" s="107" t="s">
        <v>233</v>
      </c>
      <c r="F31" s="109" t="s">
        <v>60</v>
      </c>
      <c r="G31" s="138" t="s">
        <v>95</v>
      </c>
      <c r="H31" s="164">
        <v>2.3372106481481483E-2</v>
      </c>
      <c r="I31" s="147">
        <f t="shared" si="1"/>
        <v>1.4263888888888937E-3</v>
      </c>
      <c r="J31" s="148">
        <f t="shared" si="0"/>
        <v>44.576523031203564</v>
      </c>
      <c r="K31" s="97"/>
      <c r="L31" s="172"/>
      <c r="M31" s="105">
        <v>0.5342844907407408</v>
      </c>
      <c r="N31" s="103">
        <v>0.52152777777777304</v>
      </c>
      <c r="O31" s="65"/>
      <c r="P31" s="65"/>
      <c r="Q31" s="65"/>
      <c r="R31" s="65"/>
      <c r="S31" s="65"/>
      <c r="T31" s="65"/>
    </row>
    <row r="32" spans="1:20" s="94" customFormat="1" ht="21.75" customHeight="1" x14ac:dyDescent="0.2">
      <c r="A32" s="171">
        <v>10</v>
      </c>
      <c r="B32" s="163">
        <v>87</v>
      </c>
      <c r="C32" s="163">
        <v>10090444905</v>
      </c>
      <c r="D32" s="106" t="s">
        <v>234</v>
      </c>
      <c r="E32" s="107" t="s">
        <v>235</v>
      </c>
      <c r="F32" s="109" t="s">
        <v>60</v>
      </c>
      <c r="G32" s="138" t="s">
        <v>195</v>
      </c>
      <c r="H32" s="164">
        <v>2.3540972222222224E-2</v>
      </c>
      <c r="I32" s="147">
        <f t="shared" si="1"/>
        <v>1.595254629629634E-3</v>
      </c>
      <c r="J32" s="148">
        <f t="shared" si="0"/>
        <v>44.247787610619469</v>
      </c>
      <c r="K32" s="96"/>
      <c r="L32" s="173"/>
      <c r="M32" s="104">
        <v>0.47817696759259259</v>
      </c>
      <c r="N32" s="103">
        <v>0.46527777777777701</v>
      </c>
    </row>
    <row r="33" spans="1:20" s="94" customFormat="1" ht="21.75" customHeight="1" x14ac:dyDescent="0.2">
      <c r="A33" s="171">
        <v>11</v>
      </c>
      <c r="B33" s="163">
        <v>79</v>
      </c>
      <c r="C33" s="163">
        <v>10091409447</v>
      </c>
      <c r="D33" s="106" t="s">
        <v>77</v>
      </c>
      <c r="E33" s="107" t="s">
        <v>236</v>
      </c>
      <c r="F33" s="109" t="s">
        <v>60</v>
      </c>
      <c r="G33" s="138" t="s">
        <v>237</v>
      </c>
      <c r="H33" s="164">
        <v>2.3649768518518518E-2</v>
      </c>
      <c r="I33" s="147">
        <f t="shared" si="1"/>
        <v>1.7040509259259283E-3</v>
      </c>
      <c r="J33" s="148">
        <f t="shared" si="0"/>
        <v>44.052863436123346</v>
      </c>
      <c r="K33" s="97"/>
      <c r="L33" s="172"/>
      <c r="M33" s="105">
        <v>0.50597812500000006</v>
      </c>
      <c r="N33" s="103">
        <v>0.49305555555555303</v>
      </c>
      <c r="O33" s="65"/>
      <c r="P33" s="65"/>
      <c r="Q33" s="65"/>
      <c r="R33" s="65"/>
      <c r="S33" s="65"/>
      <c r="T33" s="65"/>
    </row>
    <row r="34" spans="1:20" s="94" customFormat="1" ht="21.75" customHeight="1" x14ac:dyDescent="0.2">
      <c r="A34" s="171">
        <v>12</v>
      </c>
      <c r="B34" s="163">
        <v>78</v>
      </c>
      <c r="C34" s="163">
        <v>10091410760</v>
      </c>
      <c r="D34" s="106" t="s">
        <v>238</v>
      </c>
      <c r="E34" s="107" t="s">
        <v>239</v>
      </c>
      <c r="F34" s="109" t="s">
        <v>60</v>
      </c>
      <c r="G34" s="138" t="s">
        <v>237</v>
      </c>
      <c r="H34" s="164">
        <v>2.3658333333333333E-2</v>
      </c>
      <c r="I34" s="147">
        <f t="shared" si="1"/>
        <v>1.7126157407407437E-3</v>
      </c>
      <c r="J34" s="148">
        <f t="shared" si="0"/>
        <v>44.031311154598825</v>
      </c>
      <c r="K34" s="97"/>
      <c r="L34" s="172"/>
      <c r="M34" s="105">
        <v>0.52681192129629628</v>
      </c>
      <c r="N34" s="103">
        <v>0.51388888888888395</v>
      </c>
      <c r="O34" s="65"/>
      <c r="P34" s="65"/>
      <c r="Q34" s="65"/>
      <c r="R34" s="65"/>
      <c r="S34" s="65"/>
      <c r="T34" s="65"/>
    </row>
    <row r="35" spans="1:20" ht="21.75" customHeight="1" x14ac:dyDescent="0.2">
      <c r="A35" s="171">
        <v>13</v>
      </c>
      <c r="B35" s="163">
        <v>97</v>
      </c>
      <c r="C35" s="163">
        <v>10080036195</v>
      </c>
      <c r="D35" s="106" t="s">
        <v>240</v>
      </c>
      <c r="E35" s="107" t="s">
        <v>241</v>
      </c>
      <c r="F35" s="95" t="s">
        <v>60</v>
      </c>
      <c r="G35" s="138" t="s">
        <v>134</v>
      </c>
      <c r="H35" s="164">
        <v>2.368275462962963E-2</v>
      </c>
      <c r="I35" s="147">
        <f t="shared" si="1"/>
        <v>1.7370370370370404E-3</v>
      </c>
      <c r="J35" s="148">
        <f t="shared" si="0"/>
        <v>43.988269794721404</v>
      </c>
      <c r="K35" s="97"/>
      <c r="L35" s="172"/>
      <c r="M35" s="105">
        <v>0.49626215277777774</v>
      </c>
      <c r="N35" s="103">
        <v>0.48333333333333101</v>
      </c>
    </row>
    <row r="36" spans="1:20" s="94" customFormat="1" ht="21.75" customHeight="1" x14ac:dyDescent="0.2">
      <c r="A36" s="171">
        <v>14</v>
      </c>
      <c r="B36" s="163">
        <v>95</v>
      </c>
      <c r="C36" s="163">
        <v>10102039435</v>
      </c>
      <c r="D36" s="106" t="s">
        <v>242</v>
      </c>
      <c r="E36" s="107" t="s">
        <v>243</v>
      </c>
      <c r="F36" s="95" t="s">
        <v>60</v>
      </c>
      <c r="G36" s="138" t="s">
        <v>134</v>
      </c>
      <c r="H36" s="164">
        <v>2.3724074074074075E-2</v>
      </c>
      <c r="I36" s="147">
        <f t="shared" si="1"/>
        <v>1.7783564814814849E-3</v>
      </c>
      <c r="J36" s="148">
        <f t="shared" si="0"/>
        <v>43.902439024390247</v>
      </c>
      <c r="K36" s="97"/>
      <c r="L36" s="172"/>
      <c r="M36" s="105">
        <v>0.5005046296296296</v>
      </c>
      <c r="N36" s="103">
        <v>0.48749999999999799</v>
      </c>
      <c r="O36" s="65"/>
      <c r="P36" s="65"/>
      <c r="Q36" s="65"/>
      <c r="R36" s="65"/>
      <c r="S36" s="65"/>
      <c r="T36" s="65"/>
    </row>
    <row r="37" spans="1:20" s="94" customFormat="1" ht="21.75" customHeight="1" x14ac:dyDescent="0.2">
      <c r="A37" s="171">
        <v>15</v>
      </c>
      <c r="B37" s="163">
        <v>60</v>
      </c>
      <c r="C37" s="163">
        <v>10077687179</v>
      </c>
      <c r="D37" s="106" t="s">
        <v>244</v>
      </c>
      <c r="E37" s="107" t="s">
        <v>245</v>
      </c>
      <c r="F37" s="109" t="s">
        <v>60</v>
      </c>
      <c r="G37" s="138" t="s">
        <v>130</v>
      </c>
      <c r="H37" s="164">
        <v>2.3843518518518517E-2</v>
      </c>
      <c r="I37" s="147">
        <f t="shared" si="1"/>
        <v>1.8978009259259278E-3</v>
      </c>
      <c r="J37" s="148">
        <f t="shared" si="0"/>
        <v>43.689320388349515</v>
      </c>
      <c r="K37" s="97"/>
      <c r="L37" s="172"/>
      <c r="M37" s="105">
        <v>0.49360636574074074</v>
      </c>
      <c r="N37" s="103">
        <v>0.48055555555555401</v>
      </c>
      <c r="O37" s="65"/>
      <c r="P37" s="65"/>
      <c r="Q37" s="65"/>
      <c r="R37" s="65"/>
      <c r="S37" s="65"/>
      <c r="T37" s="65"/>
    </row>
    <row r="38" spans="1:20" s="94" customFormat="1" ht="21.75" customHeight="1" x14ac:dyDescent="0.2">
      <c r="A38" s="171">
        <v>16</v>
      </c>
      <c r="B38" s="163">
        <v>98</v>
      </c>
      <c r="C38" s="163">
        <v>10082232035</v>
      </c>
      <c r="D38" s="106" t="s">
        <v>246</v>
      </c>
      <c r="E38" s="107" t="s">
        <v>247</v>
      </c>
      <c r="F38" s="95" t="s">
        <v>60</v>
      </c>
      <c r="G38" s="138" t="s">
        <v>134</v>
      </c>
      <c r="H38" s="164">
        <v>2.3871412037037038E-2</v>
      </c>
      <c r="I38" s="147">
        <f t="shared" si="1"/>
        <v>1.9256944444444486E-3</v>
      </c>
      <c r="J38" s="148">
        <f t="shared" si="0"/>
        <v>43.646944713870027</v>
      </c>
      <c r="K38" s="97"/>
      <c r="L38" s="172"/>
      <c r="M38" s="105">
        <v>0.51375972222222221</v>
      </c>
      <c r="N38" s="103">
        <v>0.500694444444441</v>
      </c>
      <c r="O38" s="65"/>
      <c r="P38" s="65"/>
      <c r="Q38" s="65"/>
      <c r="R38" s="65"/>
      <c r="S38" s="65"/>
      <c r="T38" s="65"/>
    </row>
    <row r="39" spans="1:20" ht="21.75" customHeight="1" x14ac:dyDescent="0.2">
      <c r="A39" s="171">
        <v>17</v>
      </c>
      <c r="B39" s="163">
        <v>51</v>
      </c>
      <c r="C39" s="163">
        <v>10105861740</v>
      </c>
      <c r="D39" s="106" t="s">
        <v>69</v>
      </c>
      <c r="E39" s="107" t="s">
        <v>248</v>
      </c>
      <c r="F39" s="109" t="s">
        <v>60</v>
      </c>
      <c r="G39" s="138" t="s">
        <v>225</v>
      </c>
      <c r="H39" s="164">
        <v>2.3878703703703704E-2</v>
      </c>
      <c r="I39" s="147">
        <f t="shared" si="1"/>
        <v>1.9329861111111145E-3</v>
      </c>
      <c r="J39" s="148">
        <f t="shared" si="0"/>
        <v>43.625787687833252</v>
      </c>
      <c r="K39" s="97"/>
      <c r="L39" s="172"/>
      <c r="M39" s="105">
        <v>0.49437152777777776</v>
      </c>
      <c r="N39" s="103">
        <v>0.48124999999999801</v>
      </c>
    </row>
    <row r="40" spans="1:20" ht="21.75" customHeight="1" x14ac:dyDescent="0.2">
      <c r="A40" s="171">
        <v>18</v>
      </c>
      <c r="B40" s="163">
        <v>102</v>
      </c>
      <c r="C40" s="163">
        <v>10091971744</v>
      </c>
      <c r="D40" s="106" t="s">
        <v>249</v>
      </c>
      <c r="E40" s="107" t="s">
        <v>250</v>
      </c>
      <c r="F40" s="109" t="s">
        <v>60</v>
      </c>
      <c r="G40" s="138" t="s">
        <v>100</v>
      </c>
      <c r="H40" s="164">
        <v>2.3986805555555556E-2</v>
      </c>
      <c r="I40" s="147">
        <f t="shared" si="1"/>
        <v>2.0410879629629668E-3</v>
      </c>
      <c r="J40" s="148">
        <f t="shared" si="0"/>
        <v>43.43629343629344</v>
      </c>
      <c r="K40" s="97"/>
      <c r="L40" s="172"/>
      <c r="M40" s="105">
        <v>0.53889756944444445</v>
      </c>
      <c r="N40" s="103">
        <v>0.52569444444443902</v>
      </c>
    </row>
    <row r="41" spans="1:20" ht="21.75" customHeight="1" x14ac:dyDescent="0.2">
      <c r="A41" s="171">
        <v>19</v>
      </c>
      <c r="B41" s="163">
        <v>106</v>
      </c>
      <c r="C41" s="163">
        <v>10084014512</v>
      </c>
      <c r="D41" s="106" t="s">
        <v>124</v>
      </c>
      <c r="E41" s="107" t="s">
        <v>251</v>
      </c>
      <c r="F41" s="109" t="s">
        <v>60</v>
      </c>
      <c r="G41" s="138" t="s">
        <v>100</v>
      </c>
      <c r="H41" s="164">
        <v>2.4113541666666669E-2</v>
      </c>
      <c r="I41" s="147">
        <f t="shared" si="1"/>
        <v>2.167824074074079E-3</v>
      </c>
      <c r="J41" s="148">
        <f t="shared" si="0"/>
        <v>43.206913106096977</v>
      </c>
      <c r="K41" s="97"/>
      <c r="L41" s="172"/>
      <c r="M41" s="105">
        <v>0.50838101851851858</v>
      </c>
      <c r="N41" s="103">
        <v>0.49513888888888602</v>
      </c>
    </row>
    <row r="42" spans="1:20" ht="21.75" customHeight="1" x14ac:dyDescent="0.2">
      <c r="A42" s="171">
        <v>20</v>
      </c>
      <c r="B42" s="163">
        <v>59</v>
      </c>
      <c r="C42" s="163">
        <v>10034978079</v>
      </c>
      <c r="D42" s="106" t="s">
        <v>252</v>
      </c>
      <c r="E42" s="107" t="s">
        <v>253</v>
      </c>
      <c r="F42" s="109" t="s">
        <v>60</v>
      </c>
      <c r="G42" s="138" t="s">
        <v>130</v>
      </c>
      <c r="H42" s="164">
        <v>2.4265856481481482E-2</v>
      </c>
      <c r="I42" s="147">
        <f t="shared" si="1"/>
        <v>2.3201388888888924E-3</v>
      </c>
      <c r="J42" s="148">
        <f t="shared" si="0"/>
        <v>42.918454935622314</v>
      </c>
      <c r="K42" s="97"/>
      <c r="L42" s="172"/>
      <c r="M42" s="105">
        <v>0.52647708333333332</v>
      </c>
      <c r="N42" s="103">
        <v>0.51319444444443996</v>
      </c>
    </row>
    <row r="43" spans="1:20" ht="21.75" customHeight="1" x14ac:dyDescent="0.2">
      <c r="A43" s="171">
        <v>21</v>
      </c>
      <c r="B43" s="163">
        <v>75</v>
      </c>
      <c r="C43" s="163">
        <v>10104926601</v>
      </c>
      <c r="D43" s="106" t="s">
        <v>254</v>
      </c>
      <c r="E43" s="107" t="s">
        <v>255</v>
      </c>
      <c r="F43" s="109" t="s">
        <v>60</v>
      </c>
      <c r="G43" s="138" t="s">
        <v>61</v>
      </c>
      <c r="H43" s="164">
        <v>2.4272106481481481E-2</v>
      </c>
      <c r="I43" s="147">
        <f t="shared" si="1"/>
        <v>2.3263888888888917E-3</v>
      </c>
      <c r="J43" s="148">
        <f t="shared" si="0"/>
        <v>42.918454935622314</v>
      </c>
      <c r="K43" s="97"/>
      <c r="L43" s="172"/>
      <c r="M43" s="105">
        <v>0.48972048611111108</v>
      </c>
      <c r="N43" s="103">
        <v>0.47638888888888797</v>
      </c>
    </row>
    <row r="44" spans="1:20" ht="21.75" customHeight="1" x14ac:dyDescent="0.2">
      <c r="A44" s="171">
        <v>22</v>
      </c>
      <c r="B44" s="163">
        <v>94</v>
      </c>
      <c r="C44" s="163">
        <v>10094941661</v>
      </c>
      <c r="D44" s="106" t="s">
        <v>256</v>
      </c>
      <c r="E44" s="107" t="s">
        <v>233</v>
      </c>
      <c r="F44" s="109" t="s">
        <v>60</v>
      </c>
      <c r="G44" s="138" t="s">
        <v>134</v>
      </c>
      <c r="H44" s="164">
        <v>2.4380092592592596E-2</v>
      </c>
      <c r="I44" s="147">
        <f t="shared" si="1"/>
        <v>2.434375000000006E-3</v>
      </c>
      <c r="J44" s="148">
        <f t="shared" si="0"/>
        <v>42.735042735042732</v>
      </c>
      <c r="K44" s="97"/>
      <c r="L44" s="172"/>
      <c r="M44" s="105">
        <v>0.53000949074074077</v>
      </c>
      <c r="N44" s="103">
        <v>0.51666666666666194</v>
      </c>
    </row>
    <row r="45" spans="1:20" ht="21.75" customHeight="1" x14ac:dyDescent="0.2">
      <c r="A45" s="171">
        <v>23</v>
      </c>
      <c r="B45" s="163">
        <v>76</v>
      </c>
      <c r="C45" s="163">
        <v>10080792391</v>
      </c>
      <c r="D45" s="106" t="s">
        <v>257</v>
      </c>
      <c r="E45" s="107" t="s">
        <v>258</v>
      </c>
      <c r="F45" s="109" t="s">
        <v>60</v>
      </c>
      <c r="G45" s="138" t="s">
        <v>61</v>
      </c>
      <c r="H45" s="164">
        <v>2.4451736111111112E-2</v>
      </c>
      <c r="I45" s="147">
        <f t="shared" si="1"/>
        <v>2.506018518518522E-3</v>
      </c>
      <c r="J45" s="148">
        <f t="shared" si="0"/>
        <v>42.593469001419784</v>
      </c>
      <c r="K45" s="97"/>
      <c r="L45" s="172"/>
      <c r="M45" s="105">
        <v>0.51266018518518519</v>
      </c>
      <c r="N45" s="103">
        <v>0.49930555555555201</v>
      </c>
    </row>
    <row r="46" spans="1:20" ht="21.75" customHeight="1" x14ac:dyDescent="0.2">
      <c r="A46" s="171">
        <v>24</v>
      </c>
      <c r="B46" s="163">
        <v>83</v>
      </c>
      <c r="C46" s="163">
        <v>10091622241</v>
      </c>
      <c r="D46" s="106" t="s">
        <v>259</v>
      </c>
      <c r="E46" s="107" t="s">
        <v>260</v>
      </c>
      <c r="F46" s="109" t="s">
        <v>60</v>
      </c>
      <c r="G46" s="138" t="s">
        <v>109</v>
      </c>
      <c r="H46" s="164">
        <v>2.4612499999999999E-2</v>
      </c>
      <c r="I46" s="147">
        <f t="shared" si="1"/>
        <v>2.6667824074074094E-3</v>
      </c>
      <c r="J46" s="148">
        <f t="shared" si="0"/>
        <v>42.313117066290552</v>
      </c>
      <c r="K46" s="97"/>
      <c r="L46" s="172"/>
      <c r="M46" s="105">
        <v>0.50367962962962964</v>
      </c>
      <c r="N46" s="103">
        <v>0.49027777777777498</v>
      </c>
    </row>
    <row r="47" spans="1:20" ht="21.75" customHeight="1" x14ac:dyDescent="0.2">
      <c r="A47" s="171">
        <v>25</v>
      </c>
      <c r="B47" s="163">
        <v>63</v>
      </c>
      <c r="C47" s="163">
        <v>10077688896</v>
      </c>
      <c r="D47" s="106" t="s">
        <v>261</v>
      </c>
      <c r="E47" s="107" t="s">
        <v>262</v>
      </c>
      <c r="F47" s="109" t="s">
        <v>60</v>
      </c>
      <c r="G47" s="138" t="s">
        <v>130</v>
      </c>
      <c r="H47" s="164">
        <v>2.4643750000000002E-2</v>
      </c>
      <c r="I47" s="147">
        <f t="shared" si="1"/>
        <v>2.6980324074074129E-3</v>
      </c>
      <c r="J47" s="148">
        <f t="shared" si="0"/>
        <v>42.273367778299672</v>
      </c>
      <c r="K47" s="97"/>
      <c r="L47" s="172"/>
      <c r="M47" s="105">
        <v>0.53840300925925921</v>
      </c>
      <c r="N47" s="103">
        <v>0.52499999999999403</v>
      </c>
    </row>
    <row r="48" spans="1:20" ht="21.75" customHeight="1" x14ac:dyDescent="0.2">
      <c r="A48" s="171">
        <v>26</v>
      </c>
      <c r="B48" s="163">
        <v>81</v>
      </c>
      <c r="C48" s="163">
        <v>10091618504</v>
      </c>
      <c r="D48" s="106" t="s">
        <v>263</v>
      </c>
      <c r="E48" s="107" t="s">
        <v>264</v>
      </c>
      <c r="F48" s="109" t="s">
        <v>60</v>
      </c>
      <c r="G48" s="138" t="s">
        <v>109</v>
      </c>
      <c r="H48" s="164">
        <v>2.4644212962962962E-2</v>
      </c>
      <c r="I48" s="147">
        <f t="shared" si="1"/>
        <v>2.6984953703703719E-3</v>
      </c>
      <c r="J48" s="148">
        <f t="shared" si="0"/>
        <v>42.273367778299672</v>
      </c>
      <c r="K48" s="97"/>
      <c r="L48" s="172"/>
      <c r="M48" s="105">
        <v>0.48357291666666669</v>
      </c>
      <c r="N48" s="103">
        <v>0.470138888888888</v>
      </c>
    </row>
    <row r="49" spans="1:20" ht="21.75" customHeight="1" x14ac:dyDescent="0.2">
      <c r="A49" s="171">
        <v>27</v>
      </c>
      <c r="B49" s="163">
        <v>107</v>
      </c>
      <c r="C49" s="163">
        <v>10089250791</v>
      </c>
      <c r="D49" s="106" t="s">
        <v>265</v>
      </c>
      <c r="E49" s="107" t="s">
        <v>266</v>
      </c>
      <c r="F49" s="109" t="s">
        <v>60</v>
      </c>
      <c r="G49" s="138" t="s">
        <v>100</v>
      </c>
      <c r="H49" s="164">
        <v>2.4714120370370369E-2</v>
      </c>
      <c r="I49" s="147">
        <f t="shared" si="1"/>
        <v>2.7684027777777793E-3</v>
      </c>
      <c r="J49" s="148">
        <f t="shared" si="0"/>
        <v>42.15456674473068</v>
      </c>
      <c r="K49" s="108"/>
      <c r="L49" s="174"/>
      <c r="M49" s="104">
        <v>0.48289108796296293</v>
      </c>
      <c r="N49" s="103">
        <v>0.469444444444444</v>
      </c>
      <c r="O49" s="94"/>
      <c r="P49" s="94"/>
      <c r="Q49" s="94"/>
      <c r="R49" s="94"/>
      <c r="S49" s="94"/>
      <c r="T49" s="94"/>
    </row>
    <row r="50" spans="1:20" ht="21.75" customHeight="1" x14ac:dyDescent="0.2">
      <c r="A50" s="171">
        <v>28</v>
      </c>
      <c r="B50" s="163">
        <v>99</v>
      </c>
      <c r="C50" s="163">
        <v>10117846492</v>
      </c>
      <c r="D50" s="106" t="s">
        <v>267</v>
      </c>
      <c r="E50" s="107" t="s">
        <v>268</v>
      </c>
      <c r="F50" s="109" t="s">
        <v>169</v>
      </c>
      <c r="G50" s="138" t="s">
        <v>134</v>
      </c>
      <c r="H50" s="164">
        <v>2.4750347222222222E-2</v>
      </c>
      <c r="I50" s="147">
        <f t="shared" si="1"/>
        <v>2.8046296296296326E-3</v>
      </c>
      <c r="J50" s="148">
        <f t="shared" si="0"/>
        <v>42.095416276894291</v>
      </c>
      <c r="K50" s="97"/>
      <c r="L50" s="172"/>
      <c r="M50" s="105">
        <v>0.53984768518518522</v>
      </c>
      <c r="N50" s="103">
        <v>0.52638888888888302</v>
      </c>
    </row>
    <row r="51" spans="1:20" ht="21.75" customHeight="1" x14ac:dyDescent="0.2">
      <c r="A51" s="171">
        <v>29</v>
      </c>
      <c r="B51" s="163">
        <v>84</v>
      </c>
      <c r="C51" s="163">
        <v>10083057141</v>
      </c>
      <c r="D51" s="106" t="s">
        <v>269</v>
      </c>
      <c r="E51" s="107" t="s">
        <v>270</v>
      </c>
      <c r="F51" s="109" t="s">
        <v>60</v>
      </c>
      <c r="G51" s="138" t="s">
        <v>154</v>
      </c>
      <c r="H51" s="164">
        <v>2.4806134259259257E-2</v>
      </c>
      <c r="I51" s="147">
        <f t="shared" si="1"/>
        <v>2.8604166666666674E-3</v>
      </c>
      <c r="J51" s="148">
        <f t="shared" si="0"/>
        <v>41.997200186654226</v>
      </c>
      <c r="K51" s="97"/>
      <c r="L51" s="172"/>
      <c r="M51" s="105">
        <v>0.53778171296296295</v>
      </c>
      <c r="N51" s="103">
        <v>0.52430555555555003</v>
      </c>
    </row>
    <row r="52" spans="1:20" ht="21.75" customHeight="1" x14ac:dyDescent="0.2">
      <c r="A52" s="171">
        <v>30</v>
      </c>
      <c r="B52" s="163">
        <v>61</v>
      </c>
      <c r="C52" s="163">
        <v>10077686573</v>
      </c>
      <c r="D52" s="106" t="s">
        <v>271</v>
      </c>
      <c r="E52" s="107" t="s">
        <v>272</v>
      </c>
      <c r="F52" s="109" t="s">
        <v>60</v>
      </c>
      <c r="G52" s="138" t="s">
        <v>130</v>
      </c>
      <c r="H52" s="164">
        <v>2.4897916666666669E-2</v>
      </c>
      <c r="I52" s="147">
        <f t="shared" si="1"/>
        <v>2.9521990740740793E-3</v>
      </c>
      <c r="J52" s="148">
        <f t="shared" si="0"/>
        <v>41.84100418410042</v>
      </c>
      <c r="K52" s="96"/>
      <c r="L52" s="173"/>
      <c r="M52" s="104">
        <v>0.47389571759259258</v>
      </c>
      <c r="N52" s="103">
        <v>0.46041666666666697</v>
      </c>
      <c r="O52" s="94"/>
      <c r="P52" s="94"/>
      <c r="Q52" s="94"/>
      <c r="R52" s="94"/>
      <c r="S52" s="94"/>
      <c r="T52" s="94"/>
    </row>
    <row r="53" spans="1:20" ht="21.75" customHeight="1" x14ac:dyDescent="0.2">
      <c r="A53" s="171">
        <v>31</v>
      </c>
      <c r="B53" s="163">
        <v>101</v>
      </c>
      <c r="C53" s="163">
        <v>10082231732</v>
      </c>
      <c r="D53" s="106" t="s">
        <v>273</v>
      </c>
      <c r="E53" s="107" t="s">
        <v>274</v>
      </c>
      <c r="F53" s="109" t="s">
        <v>60</v>
      </c>
      <c r="G53" s="138" t="s">
        <v>194</v>
      </c>
      <c r="H53" s="164">
        <v>2.492372685185185E-2</v>
      </c>
      <c r="I53" s="147">
        <f t="shared" si="1"/>
        <v>2.9780092592592601E-3</v>
      </c>
      <c r="J53" s="148">
        <f t="shared" si="0"/>
        <v>41.802136553646072</v>
      </c>
      <c r="K53" s="97"/>
      <c r="L53" s="172"/>
      <c r="M53" s="105">
        <v>0.5218356481481482</v>
      </c>
      <c r="N53" s="103">
        <v>0.50833333333332897</v>
      </c>
    </row>
    <row r="54" spans="1:20" ht="21.75" customHeight="1" x14ac:dyDescent="0.2">
      <c r="A54" s="171">
        <v>32</v>
      </c>
      <c r="B54" s="163">
        <v>96</v>
      </c>
      <c r="C54" s="163">
        <v>10083942972</v>
      </c>
      <c r="D54" s="106" t="s">
        <v>275</v>
      </c>
      <c r="E54" s="107" t="s">
        <v>276</v>
      </c>
      <c r="F54" s="109" t="s">
        <v>60</v>
      </c>
      <c r="G54" s="138" t="s">
        <v>134</v>
      </c>
      <c r="H54" s="164">
        <v>2.511539351851852E-2</v>
      </c>
      <c r="I54" s="147">
        <f t="shared" si="1"/>
        <v>3.1696759259259299E-3</v>
      </c>
      <c r="J54" s="148">
        <f t="shared" si="0"/>
        <v>41.474654377880185</v>
      </c>
      <c r="K54" s="97"/>
      <c r="L54" s="172"/>
      <c r="M54" s="105">
        <v>0.5044795138888889</v>
      </c>
      <c r="N54" s="103">
        <v>0.49097222222221998</v>
      </c>
    </row>
    <row r="55" spans="1:20" ht="21.75" customHeight="1" x14ac:dyDescent="0.2">
      <c r="A55" s="171">
        <v>33</v>
      </c>
      <c r="B55" s="163">
        <v>82</v>
      </c>
      <c r="C55" s="163">
        <v>10091619817</v>
      </c>
      <c r="D55" s="106" t="s">
        <v>277</v>
      </c>
      <c r="E55" s="107" t="s">
        <v>278</v>
      </c>
      <c r="F55" s="95" t="s">
        <v>60</v>
      </c>
      <c r="G55" s="138" t="s">
        <v>109</v>
      </c>
      <c r="H55" s="164">
        <v>2.5216550925925924E-2</v>
      </c>
      <c r="I55" s="147">
        <f t="shared" si="1"/>
        <v>3.2708333333333339E-3</v>
      </c>
      <c r="J55" s="148">
        <f t="shared" ref="J55:J64" si="2">IFERROR($K$19*3600/(HOUR(H55)*3600+MINUTE(H55)*60+SECOND(H55)),"")</f>
        <v>41.303350160624142</v>
      </c>
      <c r="K55" s="97"/>
      <c r="L55" s="172"/>
      <c r="M55" s="105">
        <v>0.52466099537037036</v>
      </c>
      <c r="N55" s="103">
        <v>0.51111111111110696</v>
      </c>
    </row>
    <row r="56" spans="1:20" ht="21.75" customHeight="1" x14ac:dyDescent="0.2">
      <c r="A56" s="171">
        <v>34</v>
      </c>
      <c r="B56" s="163">
        <v>112</v>
      </c>
      <c r="C56" s="163">
        <v>10082231934</v>
      </c>
      <c r="D56" s="106" t="s">
        <v>279</v>
      </c>
      <c r="E56" s="107" t="s">
        <v>280</v>
      </c>
      <c r="F56" s="95" t="s">
        <v>60</v>
      </c>
      <c r="G56" s="138" t="s">
        <v>194</v>
      </c>
      <c r="H56" s="164">
        <v>2.5495717592592591E-2</v>
      </c>
      <c r="I56" s="147">
        <f t="shared" si="1"/>
        <v>3.5500000000000011E-3</v>
      </c>
      <c r="J56" s="148">
        <f t="shared" si="2"/>
        <v>40.853381752156153</v>
      </c>
      <c r="K56" s="97"/>
      <c r="L56" s="172"/>
      <c r="M56" s="105">
        <v>0.50938842592592593</v>
      </c>
      <c r="N56" s="103">
        <v>0.49583333333333002</v>
      </c>
    </row>
    <row r="57" spans="1:20" ht="21.75" customHeight="1" x14ac:dyDescent="0.2">
      <c r="A57" s="171">
        <v>35</v>
      </c>
      <c r="B57" s="163">
        <v>77</v>
      </c>
      <c r="C57" s="163">
        <v>10090445915</v>
      </c>
      <c r="D57" s="106" t="s">
        <v>281</v>
      </c>
      <c r="E57" s="107" t="s">
        <v>282</v>
      </c>
      <c r="F57" s="95" t="s">
        <v>60</v>
      </c>
      <c r="G57" s="138" t="s">
        <v>61</v>
      </c>
      <c r="H57" s="164">
        <v>2.5521180555555554E-2</v>
      </c>
      <c r="I57" s="147">
        <f t="shared" si="1"/>
        <v>3.5754629629629643E-3</v>
      </c>
      <c r="J57" s="148">
        <f t="shared" si="2"/>
        <v>40.816326530612244</v>
      </c>
      <c r="K57" s="97"/>
      <c r="L57" s="172"/>
      <c r="M57" s="105">
        <v>0.53310636574074077</v>
      </c>
      <c r="N57" s="103">
        <v>0.51944444444443905</v>
      </c>
    </row>
    <row r="58" spans="1:20" ht="21.75" customHeight="1" x14ac:dyDescent="0.2">
      <c r="A58" s="171">
        <v>36</v>
      </c>
      <c r="B58" s="163">
        <v>74</v>
      </c>
      <c r="C58" s="163">
        <v>10105091804</v>
      </c>
      <c r="D58" s="106" t="s">
        <v>283</v>
      </c>
      <c r="E58" s="107" t="s">
        <v>284</v>
      </c>
      <c r="F58" s="109" t="s">
        <v>169</v>
      </c>
      <c r="G58" s="138" t="s">
        <v>61</v>
      </c>
      <c r="H58" s="164">
        <v>2.5640625E-2</v>
      </c>
      <c r="I58" s="147">
        <f t="shared" si="1"/>
        <v>3.6949074074074106E-3</v>
      </c>
      <c r="J58" s="148">
        <f t="shared" si="2"/>
        <v>40.632054176072238</v>
      </c>
      <c r="K58" s="97"/>
      <c r="L58" s="172"/>
      <c r="M58" s="105">
        <v>0.4928322916666667</v>
      </c>
      <c r="N58" s="103">
        <v>0.47916666666666502</v>
      </c>
    </row>
    <row r="59" spans="1:20" ht="21.75" customHeight="1" x14ac:dyDescent="0.2">
      <c r="A59" s="171">
        <v>37</v>
      </c>
      <c r="B59" s="163">
        <v>72</v>
      </c>
      <c r="C59" s="163">
        <v>10132606256</v>
      </c>
      <c r="D59" s="106" t="s">
        <v>285</v>
      </c>
      <c r="E59" s="107" t="s">
        <v>286</v>
      </c>
      <c r="F59" s="109" t="s">
        <v>60</v>
      </c>
      <c r="G59" s="138" t="s">
        <v>196</v>
      </c>
      <c r="H59" s="164">
        <v>2.5643171296296296E-2</v>
      </c>
      <c r="I59" s="147">
        <f t="shared" ref="I59:I64" si="3">H59-$H$23</f>
        <v>3.6974537037037063E-3</v>
      </c>
      <c r="J59" s="148">
        <f t="shared" ref="J59:J64" si="4">IFERROR($K$19*3600/(HOUR(H59)*3600+MINUTE(H59)*60+SECOND(H59)),"")</f>
        <v>40.613718411552348</v>
      </c>
      <c r="K59" s="97"/>
      <c r="L59" s="172" t="s">
        <v>206</v>
      </c>
      <c r="M59" s="105"/>
      <c r="N59" s="103"/>
    </row>
    <row r="60" spans="1:20" ht="21.75" customHeight="1" x14ac:dyDescent="0.2">
      <c r="A60" s="171">
        <v>38</v>
      </c>
      <c r="B60" s="163">
        <v>80</v>
      </c>
      <c r="C60" s="163">
        <v>10091621332</v>
      </c>
      <c r="D60" s="106" t="s">
        <v>287</v>
      </c>
      <c r="E60" s="107" t="s">
        <v>288</v>
      </c>
      <c r="F60" s="109" t="s">
        <v>60</v>
      </c>
      <c r="G60" s="138" t="s">
        <v>109</v>
      </c>
      <c r="H60" s="164">
        <v>2.5810532407407407E-2</v>
      </c>
      <c r="I60" s="147">
        <f t="shared" si="3"/>
        <v>3.8648148148148175E-3</v>
      </c>
      <c r="J60" s="148">
        <f t="shared" si="4"/>
        <v>40.358744394618832</v>
      </c>
      <c r="K60" s="97"/>
      <c r="L60" s="172"/>
      <c r="M60" s="105"/>
      <c r="N60" s="103"/>
    </row>
    <row r="61" spans="1:20" ht="21.75" customHeight="1" x14ac:dyDescent="0.2">
      <c r="A61" s="171">
        <v>39</v>
      </c>
      <c r="B61" s="163">
        <v>64</v>
      </c>
      <c r="C61" s="163">
        <v>10082533341</v>
      </c>
      <c r="D61" s="106" t="s">
        <v>289</v>
      </c>
      <c r="E61" s="107" t="s">
        <v>290</v>
      </c>
      <c r="F61" s="109" t="s">
        <v>60</v>
      </c>
      <c r="G61" s="138" t="s">
        <v>130</v>
      </c>
      <c r="H61" s="164">
        <v>2.6132986111111114E-2</v>
      </c>
      <c r="I61" s="147">
        <f t="shared" si="3"/>
        <v>4.1872685185185242E-3</v>
      </c>
      <c r="J61" s="148">
        <f t="shared" si="4"/>
        <v>39.858281665190432</v>
      </c>
      <c r="K61" s="97"/>
      <c r="L61" s="172"/>
      <c r="M61" s="105"/>
      <c r="N61" s="103"/>
    </row>
    <row r="62" spans="1:20" ht="21.75" customHeight="1" x14ac:dyDescent="0.2">
      <c r="A62" s="171">
        <v>40</v>
      </c>
      <c r="B62" s="163">
        <v>53</v>
      </c>
      <c r="C62" s="163">
        <v>10119333626</v>
      </c>
      <c r="D62" s="106" t="s">
        <v>78</v>
      </c>
      <c r="E62" s="107" t="s">
        <v>291</v>
      </c>
      <c r="F62" s="95" t="s">
        <v>60</v>
      </c>
      <c r="G62" s="138" t="s">
        <v>225</v>
      </c>
      <c r="H62" s="164">
        <v>2.6215740740740744E-2</v>
      </c>
      <c r="I62" s="147">
        <f t="shared" si="3"/>
        <v>4.2700231481481547E-3</v>
      </c>
      <c r="J62" s="148">
        <f t="shared" si="4"/>
        <v>39.735099337748345</v>
      </c>
      <c r="K62" s="97"/>
      <c r="L62" s="172"/>
      <c r="M62" s="105">
        <v>0.53728425925925927</v>
      </c>
      <c r="N62" s="103">
        <v>0.52361111111110603</v>
      </c>
    </row>
    <row r="63" spans="1:20" ht="21.75" customHeight="1" x14ac:dyDescent="0.2">
      <c r="A63" s="171">
        <v>41</v>
      </c>
      <c r="B63" s="163">
        <v>62</v>
      </c>
      <c r="C63" s="163">
        <v>10077479742</v>
      </c>
      <c r="D63" s="106" t="s">
        <v>292</v>
      </c>
      <c r="E63" s="107" t="s">
        <v>293</v>
      </c>
      <c r="F63" s="109" t="s">
        <v>60</v>
      </c>
      <c r="G63" s="138" t="s">
        <v>130</v>
      </c>
      <c r="H63" s="164">
        <v>2.706956018518519E-2</v>
      </c>
      <c r="I63" s="147">
        <f t="shared" si="3"/>
        <v>5.1238425925926E-3</v>
      </c>
      <c r="J63" s="148">
        <f t="shared" si="4"/>
        <v>38.477982043608378</v>
      </c>
      <c r="K63" s="97"/>
      <c r="L63" s="172"/>
      <c r="M63" s="105">
        <v>0.51508530092592586</v>
      </c>
      <c r="N63" s="103">
        <v>0.501388888888885</v>
      </c>
    </row>
    <row r="64" spans="1:20" ht="21.75" customHeight="1" thickBot="1" x14ac:dyDescent="0.25">
      <c r="A64" s="177">
        <v>42</v>
      </c>
      <c r="B64" s="178">
        <v>66</v>
      </c>
      <c r="C64" s="178"/>
      <c r="D64" s="179" t="s">
        <v>294</v>
      </c>
      <c r="E64" s="180" t="s">
        <v>295</v>
      </c>
      <c r="F64" s="181" t="s">
        <v>169</v>
      </c>
      <c r="G64" s="182" t="s">
        <v>225</v>
      </c>
      <c r="H64" s="183">
        <v>2.8298726851851849E-2</v>
      </c>
      <c r="I64" s="184">
        <f t="shared" si="3"/>
        <v>6.3530092592592596E-3</v>
      </c>
      <c r="J64" s="185">
        <f t="shared" si="4"/>
        <v>36.809815950920246</v>
      </c>
      <c r="K64" s="186"/>
      <c r="L64" s="187" t="s">
        <v>296</v>
      </c>
      <c r="M64" s="104">
        <v>0.47967696759259254</v>
      </c>
      <c r="N64" s="103">
        <v>0.46597222222222201</v>
      </c>
      <c r="O64" s="94"/>
      <c r="P64" s="94"/>
      <c r="Q64" s="94"/>
      <c r="R64" s="94"/>
      <c r="S64" s="94"/>
      <c r="T64" s="94"/>
    </row>
    <row r="65" spans="1:12" ht="6.75" customHeight="1" thickTop="1" thickBot="1" x14ac:dyDescent="0.25">
      <c r="A65" s="165"/>
      <c r="B65" s="166"/>
      <c r="C65" s="166"/>
      <c r="D65" s="167"/>
      <c r="E65" s="168"/>
      <c r="F65" s="110"/>
      <c r="G65" s="169"/>
      <c r="H65" s="170"/>
      <c r="I65" s="170"/>
      <c r="J65" s="170"/>
      <c r="K65" s="170"/>
      <c r="L65" s="170"/>
    </row>
    <row r="66" spans="1:12" ht="15.75" thickTop="1" x14ac:dyDescent="0.2">
      <c r="A66" s="208" t="s">
        <v>48</v>
      </c>
      <c r="B66" s="209"/>
      <c r="C66" s="209"/>
      <c r="D66" s="209"/>
      <c r="E66" s="209"/>
      <c r="F66" s="209"/>
      <c r="G66" s="209" t="s">
        <v>49</v>
      </c>
      <c r="H66" s="209"/>
      <c r="I66" s="209"/>
      <c r="J66" s="209"/>
      <c r="K66" s="209"/>
      <c r="L66" s="210"/>
    </row>
    <row r="67" spans="1:12" x14ac:dyDescent="0.2">
      <c r="A67" s="175" t="s">
        <v>213</v>
      </c>
      <c r="B67" s="112"/>
      <c r="C67" s="113"/>
      <c r="D67" s="112"/>
      <c r="E67" s="114"/>
      <c r="F67" s="115"/>
      <c r="G67" s="116" t="s">
        <v>176</v>
      </c>
      <c r="H67" s="176">
        <v>16</v>
      </c>
      <c r="I67" s="118"/>
      <c r="J67" s="119"/>
      <c r="K67" s="139" t="s">
        <v>184</v>
      </c>
      <c r="L67" s="121">
        <f>COUNTIF(F23:F64,"ЗМС")</f>
        <v>0</v>
      </c>
    </row>
    <row r="68" spans="1:12" x14ac:dyDescent="0.2">
      <c r="A68" s="175" t="s">
        <v>203</v>
      </c>
      <c r="B68" s="112"/>
      <c r="C68" s="122"/>
      <c r="D68" s="112"/>
      <c r="E68" s="123"/>
      <c r="F68" s="124"/>
      <c r="G68" s="125" t="s">
        <v>177</v>
      </c>
      <c r="H68" s="117">
        <f>H69+H74</f>
        <v>42</v>
      </c>
      <c r="I68" s="126"/>
      <c r="J68" s="127"/>
      <c r="K68" s="139" t="s">
        <v>185</v>
      </c>
      <c r="L68" s="121">
        <f>COUNTIF(F23:F64,"МСМК")</f>
        <v>0</v>
      </c>
    </row>
    <row r="69" spans="1:12" x14ac:dyDescent="0.2">
      <c r="A69" s="175" t="s">
        <v>204</v>
      </c>
      <c r="B69" s="112"/>
      <c r="C69" s="128"/>
      <c r="D69" s="112"/>
      <c r="E69" s="123"/>
      <c r="F69" s="124"/>
      <c r="G69" s="125" t="s">
        <v>178</v>
      </c>
      <c r="H69" s="117">
        <f>H70+H71+H72+H73</f>
        <v>42</v>
      </c>
      <c r="I69" s="126"/>
      <c r="J69" s="127"/>
      <c r="K69" s="139" t="s">
        <v>186</v>
      </c>
      <c r="L69" s="121">
        <f>COUNTIF(F23:F64,"МС")</f>
        <v>0</v>
      </c>
    </row>
    <row r="70" spans="1:12" x14ac:dyDescent="0.2">
      <c r="A70" s="175" t="s">
        <v>205</v>
      </c>
      <c r="B70" s="112"/>
      <c r="C70" s="128"/>
      <c r="D70" s="112"/>
      <c r="E70" s="123"/>
      <c r="F70" s="124"/>
      <c r="G70" s="125" t="s">
        <v>179</v>
      </c>
      <c r="H70" s="117">
        <f>COUNT(A23:A173)</f>
        <v>42</v>
      </c>
      <c r="I70" s="126"/>
      <c r="J70" s="127"/>
      <c r="K70" s="120" t="s">
        <v>60</v>
      </c>
      <c r="L70" s="121">
        <f>COUNTIF(F23:F64,"КМС")</f>
        <v>38</v>
      </c>
    </row>
    <row r="71" spans="1:12" x14ac:dyDescent="0.2">
      <c r="A71" s="111"/>
      <c r="B71" s="112"/>
      <c r="C71" s="128"/>
      <c r="D71" s="112"/>
      <c r="E71" s="123"/>
      <c r="F71" s="124"/>
      <c r="G71" s="125" t="s">
        <v>180</v>
      </c>
      <c r="H71" s="117">
        <f>COUNTIF(A23:A172,"ЛИМ")</f>
        <v>0</v>
      </c>
      <c r="I71" s="126"/>
      <c r="J71" s="127"/>
      <c r="K71" s="120" t="s">
        <v>169</v>
      </c>
      <c r="L71" s="121">
        <f>COUNTIF(F23:F64,"1 СР")</f>
        <v>4</v>
      </c>
    </row>
    <row r="72" spans="1:12" x14ac:dyDescent="0.2">
      <c r="A72" s="111"/>
      <c r="B72" s="112"/>
      <c r="C72" s="112"/>
      <c r="D72" s="112"/>
      <c r="E72" s="123"/>
      <c r="F72" s="124"/>
      <c r="G72" s="125" t="s">
        <v>181</v>
      </c>
      <c r="H72" s="117">
        <f>COUNTIF(A23:A172,"НФ")</f>
        <v>0</v>
      </c>
      <c r="I72" s="126"/>
      <c r="J72" s="127"/>
      <c r="K72" s="120" t="s">
        <v>168</v>
      </c>
      <c r="L72" s="121">
        <f>COUNTIF(F23:F64,"2 СР")</f>
        <v>0</v>
      </c>
    </row>
    <row r="73" spans="1:12" x14ac:dyDescent="0.2">
      <c r="A73" s="111"/>
      <c r="B73" s="112"/>
      <c r="C73" s="112"/>
      <c r="D73" s="112"/>
      <c r="E73" s="123"/>
      <c r="F73" s="124"/>
      <c r="G73" s="125" t="s">
        <v>182</v>
      </c>
      <c r="H73" s="117">
        <f>COUNTIF(A23:A172,"ДСКВ")</f>
        <v>0</v>
      </c>
      <c r="I73" s="126"/>
      <c r="J73" s="127"/>
      <c r="K73" s="120" t="s">
        <v>167</v>
      </c>
      <c r="L73" s="121">
        <f>COUNTIF(F23:F65,"3 СР")</f>
        <v>0</v>
      </c>
    </row>
    <row r="74" spans="1:12" x14ac:dyDescent="0.2">
      <c r="A74" s="111"/>
      <c r="B74" s="112"/>
      <c r="C74" s="112"/>
      <c r="D74" s="112"/>
      <c r="E74" s="129"/>
      <c r="F74" s="130"/>
      <c r="G74" s="125" t="s">
        <v>183</v>
      </c>
      <c r="H74" s="117">
        <f>COUNTIF(A23:A172,"НС")</f>
        <v>0</v>
      </c>
      <c r="I74" s="131"/>
      <c r="J74" s="132"/>
      <c r="K74" s="139"/>
      <c r="L74" s="140"/>
    </row>
    <row r="75" spans="1:12" x14ac:dyDescent="0.2">
      <c r="A75" s="111"/>
      <c r="B75" s="133"/>
      <c r="C75" s="133"/>
      <c r="D75" s="112"/>
      <c r="E75" s="134"/>
      <c r="F75" s="141"/>
      <c r="G75" s="141"/>
      <c r="H75" s="142"/>
      <c r="I75" s="143"/>
      <c r="J75" s="144"/>
      <c r="K75" s="141"/>
      <c r="L75" s="135"/>
    </row>
    <row r="76" spans="1:12" ht="15.75" x14ac:dyDescent="0.2">
      <c r="A76" s="238" t="s">
        <v>50</v>
      </c>
      <c r="B76" s="234"/>
      <c r="C76" s="234"/>
      <c r="D76" s="234"/>
      <c r="E76" s="234" t="s">
        <v>51</v>
      </c>
      <c r="F76" s="234"/>
      <c r="G76" s="234"/>
      <c r="H76" s="234" t="s">
        <v>52</v>
      </c>
      <c r="I76" s="234"/>
      <c r="J76" s="234"/>
      <c r="K76" s="234" t="s">
        <v>207</v>
      </c>
      <c r="L76" s="235"/>
    </row>
    <row r="77" spans="1:12" x14ac:dyDescent="0.2">
      <c r="A77" s="240"/>
      <c r="B77" s="241"/>
      <c r="C77" s="241"/>
      <c r="D77" s="241"/>
      <c r="E77" s="241"/>
      <c r="F77" s="242"/>
      <c r="G77" s="242"/>
      <c r="H77" s="242"/>
      <c r="I77" s="242"/>
      <c r="J77" s="242"/>
      <c r="K77" s="242"/>
      <c r="L77" s="243"/>
    </row>
    <row r="78" spans="1:12" x14ac:dyDescent="0.2">
      <c r="A78" s="136"/>
      <c r="B78" s="145"/>
      <c r="C78" s="145"/>
      <c r="D78" s="145"/>
      <c r="E78" s="146"/>
      <c r="F78" s="145"/>
      <c r="G78" s="145"/>
      <c r="H78" s="142"/>
      <c r="I78" s="142"/>
      <c r="J78" s="145"/>
      <c r="K78" s="145"/>
      <c r="L78" s="137"/>
    </row>
    <row r="79" spans="1:12" x14ac:dyDescent="0.2">
      <c r="A79" s="151"/>
      <c r="B79" s="152"/>
      <c r="C79" s="152"/>
      <c r="D79" s="152"/>
      <c r="E79" s="146"/>
      <c r="F79" s="152"/>
      <c r="G79" s="152"/>
      <c r="H79" s="142"/>
      <c r="I79" s="142"/>
      <c r="J79" s="152"/>
      <c r="K79" s="152"/>
      <c r="L79" s="153"/>
    </row>
    <row r="80" spans="1:12" x14ac:dyDescent="0.2">
      <c r="A80" s="136"/>
      <c r="B80" s="145"/>
      <c r="C80" s="145"/>
      <c r="D80" s="145"/>
      <c r="E80" s="146"/>
      <c r="F80" s="145"/>
      <c r="G80" s="145"/>
      <c r="H80" s="142"/>
      <c r="I80" s="142"/>
      <c r="J80" s="145"/>
      <c r="K80" s="145"/>
      <c r="L80" s="137"/>
    </row>
    <row r="81" spans="1:12" x14ac:dyDescent="0.2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4"/>
    </row>
    <row r="82" spans="1:12" x14ac:dyDescent="0.2">
      <c r="A82" s="240"/>
      <c r="B82" s="241"/>
      <c r="C82" s="241"/>
      <c r="D82" s="241"/>
      <c r="E82" s="241"/>
      <c r="F82" s="245"/>
      <c r="G82" s="245"/>
      <c r="H82" s="245"/>
      <c r="I82" s="245"/>
      <c r="J82" s="245"/>
      <c r="K82" s="245"/>
      <c r="L82" s="246"/>
    </row>
    <row r="83" spans="1:12" ht="13.5" thickBot="1" x14ac:dyDescent="0.25">
      <c r="A83" s="239"/>
      <c r="B83" s="236"/>
      <c r="C83" s="236"/>
      <c r="D83" s="236"/>
      <c r="E83" s="236" t="str">
        <f>G17</f>
        <v>Кавун И.А. (1К, Краснодарский край)</v>
      </c>
      <c r="F83" s="236"/>
      <c r="G83" s="236"/>
      <c r="H83" s="236" t="str">
        <f>G18</f>
        <v>Кавун С.М. (1К, Краснодарский край)</v>
      </c>
      <c r="I83" s="236"/>
      <c r="J83" s="236"/>
      <c r="K83" s="236" t="str">
        <f>G19</f>
        <v>Мельник А.И. (ВК, Краснодарский край)</v>
      </c>
      <c r="L83" s="237"/>
    </row>
    <row r="84" spans="1:12" ht="13.5" thickTop="1" x14ac:dyDescent="0.2"/>
  </sheetData>
  <sortState ref="A23:U120">
    <sortCondition ref="A23:A120"/>
  </sortState>
  <mergeCells count="42">
    <mergeCell ref="K76:L76"/>
    <mergeCell ref="K83:L83"/>
    <mergeCell ref="A76:D76"/>
    <mergeCell ref="A83:D83"/>
    <mergeCell ref="E76:G76"/>
    <mergeCell ref="E83:G83"/>
    <mergeCell ref="H76:J76"/>
    <mergeCell ref="H83:J83"/>
    <mergeCell ref="A77:E77"/>
    <mergeCell ref="F77:L77"/>
    <mergeCell ref="A81:E81"/>
    <mergeCell ref="F81:L81"/>
    <mergeCell ref="A82:E82"/>
    <mergeCell ref="F82:L82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5:L5"/>
    <mergeCell ref="A66:F66"/>
    <mergeCell ref="G66:L66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2022-09-08T12:10:01Z</dcterms:modified>
</cp:coreProperties>
</file>