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bookViews>
    <workbookView xWindow="0" yWindow="0" windowWidth="28800" windowHeight="12435" tabRatio="789"/>
  </bookViews>
  <sheets>
    <sheet name="Гит с ходу 200 м жен" sheetId="92" r:id="rId1"/>
  </sheets>
  <externalReferences>
    <externalReference r:id="rId2"/>
  </externalReferences>
  <definedNames>
    <definedName name="_xlnm.Print_Titles" localSheetId="0">'Гит с ходу 200 м жен'!$21:$21</definedName>
    <definedName name="_xlnm.Print_Area" localSheetId="0">'Гит с ходу 200 м жен'!$A$1:$M$61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92"/>
  <c r="K40"/>
  <c r="I41"/>
  <c r="K41"/>
  <c r="I42"/>
  <c r="K42"/>
  <c r="I43"/>
  <c r="K43"/>
  <c r="I44"/>
  <c r="K44"/>
  <c r="I45"/>
  <c r="K45"/>
  <c r="I46"/>
  <c r="K46"/>
  <c r="I47"/>
  <c r="K47"/>
  <c r="I48"/>
  <c r="K48"/>
  <c r="G48"/>
  <c r="E48"/>
  <c r="D48"/>
  <c r="C48"/>
  <c r="G47"/>
  <c r="E47"/>
  <c r="D47"/>
  <c r="C47"/>
  <c r="G46"/>
  <c r="E46"/>
  <c r="D46"/>
  <c r="C46"/>
  <c r="G45"/>
  <c r="E45"/>
  <c r="D45"/>
  <c r="C45"/>
  <c r="G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I24"/>
  <c r="I25"/>
  <c r="I26"/>
  <c r="I27"/>
  <c r="I28"/>
  <c r="I29"/>
  <c r="I30"/>
  <c r="I31"/>
  <c r="I32"/>
  <c r="I33"/>
  <c r="I34"/>
  <c r="I35"/>
  <c r="I36"/>
  <c r="I37"/>
  <c r="I38"/>
  <c r="I39"/>
  <c r="I23"/>
  <c r="K39" l="1"/>
  <c r="K38"/>
  <c r="K37"/>
  <c r="K36"/>
  <c r="K35"/>
  <c r="K34"/>
  <c r="K33"/>
  <c r="K32"/>
  <c r="K23" l="1"/>
  <c r="J61" l="1"/>
  <c r="G61"/>
  <c r="D61"/>
  <c r="K31" l="1"/>
  <c r="K30"/>
  <c r="K29"/>
  <c r="K28"/>
  <c r="K27"/>
  <c r="K26"/>
  <c r="K25"/>
  <c r="K24"/>
</calcChain>
</file>

<file path=xl/sharedStrings.xml><?xml version="1.0" encoding="utf-8"?>
<sst xmlns="http://schemas.openxmlformats.org/spreadsheetml/2006/main" count="81" uniqueCount="53">
  <si>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</si>
  <si>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</si>
  <si>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</si>
  <si>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</si>
  <si>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</si>
  <si>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</si>
  <si>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</si>
  <si>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</si>
  <si>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</si>
  <si>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</si>
  <si>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</si>
  <si>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</si>
  <si>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</si>
  <si>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</si>
  <si>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</si>
  <si>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</si>
  <si>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</si>
  <si>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</si>
  <si>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</si>
  <si>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</si>
  <si>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</si>
  <si>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ПОКРЫТИЕ ТРЕКА: дерево</t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</si>
  <si>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</si>
  <si>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</si>
  <si>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</si>
  <si>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</si>
  <si>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</si>
  <si>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трек - гит с ходу 200 м</t>
  </si>
  <si>
    <t>НАЧАЛО ГОНКИ:</t>
  </si>
  <si>
    <t>ОКОНЧАНИЕ ГОНКИ:</t>
  </si>
  <si>
    <t>0-100 м</t>
  </si>
  <si>
    <t>100-200 м</t>
  </si>
  <si>
    <t>Департамент спорта города Москвы</t>
  </si>
  <si>
    <t>РСОО "Федерация велосипедного спорта в городе Москве"</t>
  </si>
  <si>
    <t>НАЗВАНИЕ ТРАССЫ / РЕГ. НОМЕР: АО "СЦП "Крылатское"</t>
  </si>
  <si>
    <t>Температура:</t>
  </si>
  <si>
    <t>Влажность:</t>
  </si>
  <si>
    <t>№ ВРВС:  0080221811Я</t>
  </si>
  <si>
    <t>ВРЕМЯ ПРОМЕЖУТОЧНЫХ ОТРЕЗКОВ</t>
  </si>
  <si>
    <t>МС</t>
  </si>
  <si>
    <t>КМС</t>
  </si>
  <si>
    <t>ВСЕРОССИЙСКИЕ СОРЕВНОВАНИЯ</t>
  </si>
  <si>
    <t>№ ЕКП 2025: 2008780021031827</t>
  </si>
  <si>
    <t>ДАТА ПРОВЕДЕНИЯ: 30 января 2025 года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</si>
  <si>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</si>
  <si>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</si>
  <si>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</si>
  <si>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ДЛИНА ТРЕКА: 250 м</t>
  </si>
  <si>
    <t>ЮНИОРЫ 17-18 ЛЕТ</t>
  </si>
  <si>
    <t>1 сп.р.</t>
  </si>
  <si>
    <t>2 сп.р.</t>
  </si>
  <si>
    <t>3 сп.р.</t>
  </si>
  <si>
    <t>МЕСТО ПРОВЕДЕНИЯ:  г. САНКТ ПЕТЕРБУРГ- велотрек "Локосфинкс"</t>
  </si>
</sst>
</file>

<file path=xl/styles.xml><?xml version="1.0" encoding="utf-8"?>
<styleSheet xmlns="http://schemas.openxmlformats.org/spreadsheetml/2006/main">
  <numFmts count="6">
    <numFmt numFmtId="164" formatCode="h:mm:ss.00"/>
    <numFmt numFmtId="165" formatCode="0.0"/>
    <numFmt numFmtId="166" formatCode="m:ss.000"/>
    <numFmt numFmtId="167" formatCode="_-* #,##0.00_р_._-;\-* #,##0.00_р_._-;_-* &quot;-&quot;??_р_._-;_-@_-"/>
    <numFmt numFmtId="168" formatCode="ss.000"/>
    <numFmt numFmtId="169" formatCode="s.000"/>
  </numFmts>
  <fonts count="17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9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2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7" fontId="5" fillId="0" borderId="0" applyFont="0" applyFill="0" applyBorder="0" applyAlignment="0" applyProtection="0"/>
  </cellStyleXfs>
  <cellXfs count="133">
    <xf numFmtId="0" fontId="0" fillId="0" borderId="0" xfId="0"/>
    <xf numFmtId="0" fontId="7" fillId="0" borderId="3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4" fontId="8" fillId="0" borderId="28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4" fontId="8" fillId="0" borderId="2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/>
    </xf>
    <xf numFmtId="1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vertical="center"/>
    </xf>
    <xf numFmtId="14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14" fontId="15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right" vertical="center"/>
    </xf>
    <xf numFmtId="14" fontId="15" fillId="0" borderId="18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right" vertical="center"/>
    </xf>
    <xf numFmtId="49" fontId="15" fillId="0" borderId="4" xfId="2" applyNumberFormat="1" applyFont="1" applyBorder="1" applyAlignment="1">
      <alignment vertical="center"/>
    </xf>
    <xf numFmtId="0" fontId="14" fillId="0" borderId="16" xfId="0" applyFont="1" applyBorder="1" applyAlignment="1">
      <alignment horizontal="right" vertical="center"/>
    </xf>
    <xf numFmtId="9" fontId="15" fillId="0" borderId="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5" fillId="0" borderId="17" xfId="0" applyFont="1" applyBorder="1" applyAlignment="1">
      <alignment vertical="center"/>
    </xf>
    <xf numFmtId="165" fontId="7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horizontal="right" vertical="center"/>
    </xf>
    <xf numFmtId="0" fontId="14" fillId="2" borderId="28" xfId="3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9" fillId="0" borderId="0" xfId="9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9" fontId="7" fillId="0" borderId="33" xfId="0" applyNumberFormat="1" applyFont="1" applyFill="1" applyBorder="1" applyAlignment="1">
      <alignment horizontal="center" vertical="center"/>
    </xf>
    <xf numFmtId="169" fontId="7" fillId="0" borderId="28" xfId="0" applyNumberFormat="1" applyFont="1" applyFill="1" applyBorder="1" applyAlignment="1">
      <alignment horizontal="center" vertical="center" wrapText="1"/>
    </xf>
    <xf numFmtId="168" fontId="7" fillId="0" borderId="33" xfId="9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left" vertical="center"/>
    </xf>
    <xf numFmtId="0" fontId="14" fillId="2" borderId="25" xfId="3" applyFont="1" applyFill="1" applyBorder="1" applyAlignment="1">
      <alignment horizontal="center" vertical="center" wrapText="1"/>
    </xf>
    <xf numFmtId="0" fontId="14" fillId="2" borderId="28" xfId="3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2" fontId="14" fillId="2" borderId="25" xfId="3" applyNumberFormat="1" applyFont="1" applyFill="1" applyBorder="1" applyAlignment="1">
      <alignment horizontal="center" vertical="center" wrapText="1"/>
    </xf>
    <xf numFmtId="2" fontId="14" fillId="2" borderId="28" xfId="3" applyNumberFormat="1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14" fontId="14" fillId="2" borderId="25" xfId="3" applyNumberFormat="1" applyFont="1" applyFill="1" applyBorder="1" applyAlignment="1">
      <alignment horizontal="center" vertical="center" wrapText="1"/>
    </xf>
    <xf numFmtId="14" fontId="14" fillId="2" borderId="28" xfId="3" applyNumberFormat="1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 5" xfId="8"/>
    <cellStyle name="Обычный_Стартовый протокол Смирнов_20101106_Results" xfId="3"/>
    <cellStyle name="Финансовый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408215</xdr:colOff>
      <xdr:row>3</xdr:row>
      <xdr:rowOff>39835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198" y="32656"/>
          <a:ext cx="81207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371732</xdr:colOff>
      <xdr:row>3</xdr:row>
      <xdr:rowOff>26425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2138" y="70955"/>
          <a:ext cx="1166494" cy="7555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view="pageBreakPreview" zoomScale="110" zoomScaleNormal="100" zoomScaleSheetLayoutView="110" workbookViewId="0">
      <selection activeCell="O10" sqref="O10"/>
    </sheetView>
  </sheetViews>
  <sheetFormatPr defaultColWidth="9.28515625" defaultRowHeight="12.75"/>
  <cols>
    <col min="1" max="1" width="7" style="12" customWidth="1"/>
    <col min="2" max="2" width="7.7109375" style="13" customWidth="1"/>
    <col min="3" max="3" width="12.42578125" style="13" customWidth="1"/>
    <col min="4" max="4" width="30.7109375" style="12" customWidth="1"/>
    <col min="5" max="5" width="12.28515625" style="14" customWidth="1"/>
    <col min="6" max="6" width="8.7109375" style="12" customWidth="1"/>
    <col min="7" max="7" width="26.28515625" style="12" customWidth="1"/>
    <col min="8" max="10" width="15.85546875" style="12" customWidth="1"/>
    <col min="11" max="11" width="10.28515625" style="12" customWidth="1"/>
    <col min="12" max="12" width="13.85546875" style="12" customWidth="1"/>
    <col min="13" max="13" width="14.28515625" style="12" customWidth="1"/>
    <col min="14" max="14" width="9.28515625" style="12"/>
    <col min="15" max="15" width="11.28515625" style="12" bestFit="1" customWidth="1"/>
    <col min="16" max="16" width="0" style="12" hidden="1" customWidth="1"/>
    <col min="17" max="16384" width="9.28515625" style="12"/>
  </cols>
  <sheetData>
    <row r="1" spans="1:13" ht="21" customHeight="1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21" customHeight="1">
      <c r="A2" s="111" t="s">
        <v>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21" customHeight="1">
      <c r="A3" s="111" t="s">
        <v>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21" customHeight="1">
      <c r="A4" s="111" t="s">
        <v>33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ht="13.35" customHeight="1"/>
    <row r="6" spans="1:13" s="15" customFormat="1" ht="20.25" customHeight="1">
      <c r="A6" s="112" t="s">
        <v>41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3" s="15" customFormat="1" ht="18" customHeight="1">
      <c r="A7" s="111" t="s">
        <v>13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s="15" customFormat="1" ht="6" customHeight="1" thickBo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 ht="23.85" customHeight="1" thickTop="1">
      <c r="A9" s="117" t="s">
        <v>26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9"/>
    </row>
    <row r="10" spans="1:13" ht="18" customHeight="1">
      <c r="A10" s="120" t="s">
        <v>27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ht="19.5" customHeight="1">
      <c r="A11" s="120" t="s">
        <v>48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ht="12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1:13" ht="15.75">
      <c r="A13" s="54" t="s">
        <v>52</v>
      </c>
      <c r="B13" s="16"/>
      <c r="C13" s="17"/>
      <c r="D13" s="18"/>
      <c r="E13" s="19"/>
      <c r="F13" s="20"/>
      <c r="G13" s="55" t="s">
        <v>28</v>
      </c>
      <c r="H13" s="20"/>
      <c r="I13" s="20"/>
      <c r="J13" s="20"/>
      <c r="K13" s="20"/>
      <c r="L13" s="56"/>
      <c r="M13" s="57" t="s">
        <v>37</v>
      </c>
    </row>
    <row r="14" spans="1:13" ht="15.75">
      <c r="A14" s="58" t="s">
        <v>43</v>
      </c>
      <c r="B14" s="21"/>
      <c r="C14" s="21"/>
      <c r="D14" s="22"/>
      <c r="E14" s="23"/>
      <c r="F14" s="24"/>
      <c r="G14" s="59" t="s">
        <v>29</v>
      </c>
      <c r="H14" s="24"/>
      <c r="I14" s="24"/>
      <c r="J14" s="24"/>
      <c r="K14" s="24"/>
      <c r="L14" s="11"/>
      <c r="M14" s="60" t="s">
        <v>42</v>
      </c>
    </row>
    <row r="15" spans="1:13" ht="14.25">
      <c r="A15" s="126" t="s">
        <v>6</v>
      </c>
      <c r="B15" s="127"/>
      <c r="C15" s="127"/>
      <c r="D15" s="127"/>
      <c r="E15" s="127"/>
      <c r="F15" s="127"/>
      <c r="G15" s="128"/>
      <c r="H15" s="129" t="s">
        <v>1</v>
      </c>
      <c r="I15" s="127"/>
      <c r="J15" s="127"/>
      <c r="K15" s="127"/>
      <c r="L15" s="127"/>
      <c r="M15" s="130"/>
    </row>
    <row r="16" spans="1:13" ht="14.25">
      <c r="A16" s="38"/>
      <c r="B16" s="25"/>
      <c r="C16" s="25"/>
      <c r="D16" s="26"/>
      <c r="E16" s="27"/>
      <c r="F16" s="26"/>
      <c r="G16" s="28" t="s">
        <v>20</v>
      </c>
      <c r="H16" s="92" t="s">
        <v>34</v>
      </c>
      <c r="I16" s="93"/>
      <c r="J16" s="93"/>
      <c r="K16" s="93"/>
      <c r="L16" s="93"/>
      <c r="M16" s="94"/>
    </row>
    <row r="17" spans="1:13" ht="15.75">
      <c r="A17" s="38" t="s">
        <v>14</v>
      </c>
      <c r="B17" s="25"/>
      <c r="C17" s="25"/>
      <c r="D17" s="29"/>
      <c r="F17" s="29"/>
      <c r="G17" s="10" t="s">
        <v>44</v>
      </c>
      <c r="H17" s="95" t="s">
        <v>21</v>
      </c>
      <c r="I17" s="96"/>
      <c r="J17" s="96"/>
      <c r="K17" s="96"/>
      <c r="L17" s="96"/>
      <c r="M17" s="97"/>
    </row>
    <row r="18" spans="1:13" ht="15.75">
      <c r="A18" s="38" t="s">
        <v>15</v>
      </c>
      <c r="B18" s="25"/>
      <c r="C18" s="25"/>
      <c r="D18" s="28"/>
      <c r="E18" s="27"/>
      <c r="F18" s="26"/>
      <c r="G18" s="10" t="s">
        <v>45</v>
      </c>
      <c r="H18" s="95" t="s">
        <v>47</v>
      </c>
      <c r="I18" s="96"/>
      <c r="J18" s="96"/>
      <c r="K18" s="96"/>
      <c r="L18" s="96"/>
      <c r="M18" s="97"/>
    </row>
    <row r="19" spans="1:13" ht="16.5" thickBot="1">
      <c r="A19" s="61" t="s">
        <v>12</v>
      </c>
      <c r="B19" s="30"/>
      <c r="C19" s="30"/>
      <c r="D19" s="31"/>
      <c r="E19" s="32"/>
      <c r="F19" s="33"/>
      <c r="G19" s="11" t="s">
        <v>46</v>
      </c>
      <c r="H19" s="98" t="s">
        <v>18</v>
      </c>
      <c r="I19" s="99"/>
      <c r="J19" s="62"/>
      <c r="K19" s="62">
        <v>0.2</v>
      </c>
      <c r="L19" s="63"/>
      <c r="M19" s="64"/>
    </row>
    <row r="20" spans="1:13" ht="6.75" customHeight="1" thickTop="1" thickBot="1"/>
    <row r="21" spans="1:13" ht="27" customHeight="1" thickTop="1">
      <c r="A21" s="131" t="s">
        <v>4</v>
      </c>
      <c r="B21" s="100" t="s">
        <v>9</v>
      </c>
      <c r="C21" s="100" t="s">
        <v>19</v>
      </c>
      <c r="D21" s="100" t="s">
        <v>2</v>
      </c>
      <c r="E21" s="107" t="s">
        <v>17</v>
      </c>
      <c r="F21" s="100" t="s">
        <v>5</v>
      </c>
      <c r="G21" s="100" t="s">
        <v>10</v>
      </c>
      <c r="H21" s="102" t="s">
        <v>38</v>
      </c>
      <c r="I21" s="103"/>
      <c r="J21" s="100" t="s">
        <v>22</v>
      </c>
      <c r="K21" s="104" t="s">
        <v>23</v>
      </c>
      <c r="L21" s="102" t="s">
        <v>16</v>
      </c>
      <c r="M21" s="109" t="s">
        <v>11</v>
      </c>
    </row>
    <row r="22" spans="1:13" ht="20.25" customHeight="1">
      <c r="A22" s="132"/>
      <c r="B22" s="101"/>
      <c r="C22" s="101"/>
      <c r="D22" s="101"/>
      <c r="E22" s="108"/>
      <c r="F22" s="101"/>
      <c r="G22" s="101"/>
      <c r="H22" s="65" t="s">
        <v>30</v>
      </c>
      <c r="I22" s="65" t="s">
        <v>31</v>
      </c>
      <c r="J22" s="101"/>
      <c r="K22" s="105"/>
      <c r="L22" s="106"/>
      <c r="M22" s="110"/>
    </row>
    <row r="23" spans="1:13" ht="18" customHeight="1">
      <c r="A23" s="1">
        <v>1</v>
      </c>
      <c r="B23" s="66">
        <v>115</v>
      </c>
      <c r="C23" s="2" t="str">
        <f>IF(ISBLANK($B23),"",VLOOKUP($B23,[1]список!$B$3:$G$504,2,0))</f>
        <v>101 073 221 94</v>
      </c>
      <c r="D23" s="3" t="str">
        <f>IF(ISBLANK($B23),"",VLOOKUP($B23,[1]список!$B$3:$G$504,3,0))</f>
        <v xml:space="preserve">Кимаковский Захар </v>
      </c>
      <c r="E23" s="3">
        <f>IF(ISBLANK($B23),"",VLOOKUP($B23,[1]список!$B$3:$G$504,4,0))</f>
        <v>39113</v>
      </c>
      <c r="F23" s="3" t="str">
        <f>IF(ISBLANK($B23),"",VLOOKUP($B23,[1]список!$B$3:$G$504,5,0))</f>
        <v>МС</v>
      </c>
      <c r="G23" s="3" t="str">
        <f>IF(ISBLANK($B23),"",VLOOKUP($B23,[1]список!$B$3:$G$504,6,0))</f>
        <v>Москва</v>
      </c>
      <c r="H23" s="79">
        <v>5.7476851851851851E-5</v>
      </c>
      <c r="I23" s="80">
        <f>J23-H23</f>
        <v>5.943287037037039E-5</v>
      </c>
      <c r="J23" s="81">
        <v>1.1690972222222224E-4</v>
      </c>
      <c r="K23" s="82">
        <f>$K$19/((J23*24))</f>
        <v>71.280071280071269</v>
      </c>
      <c r="L23" s="8" t="s">
        <v>39</v>
      </c>
      <c r="M23" s="83"/>
    </row>
    <row r="24" spans="1:13" ht="18" customHeight="1">
      <c r="A24" s="4">
        <v>2</v>
      </c>
      <c r="B24" s="66">
        <v>28</v>
      </c>
      <c r="C24" s="2" t="str">
        <f>IF(ISBLANK($B24),"",VLOOKUP($B24,[1]список!$B$3:$G$504,2,0))</f>
        <v>101 116 260 65</v>
      </c>
      <c r="D24" s="3" t="str">
        <f>IF(ISBLANK($B24),"",VLOOKUP($B24,[1]список!$B$3:$G$504,3,0))</f>
        <v>Павловский Дмитрий</v>
      </c>
      <c r="E24" s="3">
        <f>IF(ISBLANK($B24),"",VLOOKUP($B24,[1]список!$B$3:$G$504,4,0))</f>
        <v>39347</v>
      </c>
      <c r="F24" s="3" t="str">
        <f>IF(ISBLANK($B24),"",VLOOKUP($B24,[1]список!$B$3:$G$504,5,0))</f>
        <v>КМС</v>
      </c>
      <c r="G24" s="3" t="str">
        <f>IF(ISBLANK($B24),"",VLOOKUP($B24,[1]список!$B$3:$G$504,6,0))</f>
        <v>Санкт-Петербург</v>
      </c>
      <c r="H24" s="79">
        <v>5.8055555555555551E-5</v>
      </c>
      <c r="I24" s="80">
        <f t="shared" ref="I24:I39" si="0">J24-H24</f>
        <v>5.9155092592592595E-5</v>
      </c>
      <c r="J24" s="81">
        <v>1.1721064814814815E-4</v>
      </c>
      <c r="K24" s="82">
        <f t="shared" ref="K24:K39" si="1">$K$19/((J24*24))</f>
        <v>71.097067245976106</v>
      </c>
      <c r="L24" s="8" t="s">
        <v>39</v>
      </c>
      <c r="M24" s="83"/>
    </row>
    <row r="25" spans="1:13" ht="18" customHeight="1">
      <c r="A25" s="1">
        <v>3</v>
      </c>
      <c r="B25" s="66">
        <v>38</v>
      </c>
      <c r="C25" s="2" t="str">
        <f>IF(ISBLANK($B25),"",VLOOKUP($B25,[1]список!$B$3:$G$504,2,0))</f>
        <v xml:space="preserve"> 101 263 029 73</v>
      </c>
      <c r="D25" s="3" t="str">
        <f>IF(ISBLANK($B25),"",VLOOKUP($B25,[1]список!$B$3:$G$504,3,0))</f>
        <v>Демиш Михаил</v>
      </c>
      <c r="E25" s="3">
        <f>IF(ISBLANK($B25),"",VLOOKUP($B25,[1]список!$B$3:$G$504,4,0))</f>
        <v>39472</v>
      </c>
      <c r="F25" s="3" t="str">
        <f>IF(ISBLANK($B25),"",VLOOKUP($B25,[1]список!$B$3:$G$504,5,0))</f>
        <v>КМС</v>
      </c>
      <c r="G25" s="3" t="str">
        <f>IF(ISBLANK($B25),"",VLOOKUP($B25,[1]список!$B$3:$G$504,6,0))</f>
        <v>Санкт-Петербург</v>
      </c>
      <c r="H25" s="79">
        <v>5.943287037037037E-5</v>
      </c>
      <c r="I25" s="80">
        <f t="shared" si="0"/>
        <v>6.0104166666666659E-5</v>
      </c>
      <c r="J25" s="81">
        <v>1.1953703703703703E-4</v>
      </c>
      <c r="K25" s="82">
        <f t="shared" si="1"/>
        <v>69.713400464756006</v>
      </c>
      <c r="L25" s="8" t="s">
        <v>40</v>
      </c>
      <c r="M25" s="83"/>
    </row>
    <row r="26" spans="1:13" ht="18" customHeight="1">
      <c r="A26" s="4">
        <v>4</v>
      </c>
      <c r="B26" s="66">
        <v>125</v>
      </c>
      <c r="C26" s="2" t="str">
        <f>IF(ISBLANK($B26),"",VLOOKUP($B26,[1]список!$B$3:$G$504,2,0))</f>
        <v>101 587 744 32</v>
      </c>
      <c r="D26" s="3" t="str">
        <f>IF(ISBLANK($B26),"",VLOOKUP($B26,[1]список!$B$3:$G$504,3,0))</f>
        <v>Васильев Тимофей</v>
      </c>
      <c r="E26" s="3">
        <f>IF(ISBLANK($B26),"",VLOOKUP($B26,[1]список!$B$3:$G$504,4,0))</f>
        <v>39183</v>
      </c>
      <c r="F26" s="3" t="str">
        <f>IF(ISBLANK($B26),"",VLOOKUP($B26,[1]список!$B$3:$G$504,5,0))</f>
        <v>КМС</v>
      </c>
      <c r="G26" s="3" t="str">
        <f>IF(ISBLANK($B26),"",VLOOKUP($B26,[1]список!$B$3:$G$504,6,0))</f>
        <v>Москва</v>
      </c>
      <c r="H26" s="79">
        <v>5.9305555555555548E-5</v>
      </c>
      <c r="I26" s="80">
        <f t="shared" si="0"/>
        <v>6.1805555555555561E-5</v>
      </c>
      <c r="J26" s="81">
        <v>1.2111111111111112E-4</v>
      </c>
      <c r="K26" s="82">
        <f t="shared" si="1"/>
        <v>68.807339449541288</v>
      </c>
      <c r="L26" s="8" t="s">
        <v>40</v>
      </c>
      <c r="M26" s="83"/>
    </row>
    <row r="27" spans="1:13" ht="18" customHeight="1">
      <c r="A27" s="1">
        <v>5</v>
      </c>
      <c r="B27" s="66">
        <v>39</v>
      </c>
      <c r="C27" s="2" t="str">
        <f>IF(ISBLANK($B27),"",VLOOKUP($B27,[1]список!$B$3:$G$504,2,0))</f>
        <v>101 263 867 38</v>
      </c>
      <c r="D27" s="3" t="str">
        <f>IF(ISBLANK($B27),"",VLOOKUP($B27,[1]список!$B$3:$G$504,3,0))</f>
        <v>Бутенко Никита</v>
      </c>
      <c r="E27" s="3">
        <f>IF(ISBLANK($B27),"",VLOOKUP($B27,[1]список!$B$3:$G$504,4,0))</f>
        <v>39793</v>
      </c>
      <c r="F27" s="3" t="str">
        <f>IF(ISBLANK($B27),"",VLOOKUP($B27,[1]список!$B$3:$G$504,5,0))</f>
        <v>КМС</v>
      </c>
      <c r="G27" s="3" t="str">
        <f>IF(ISBLANK($B27),"",VLOOKUP($B27,[1]список!$B$3:$G$504,6,0))</f>
        <v>Санкт-Петербург</v>
      </c>
      <c r="H27" s="79">
        <v>6.0162037037037043E-5</v>
      </c>
      <c r="I27" s="80">
        <f t="shared" si="0"/>
        <v>6.1562499999999985E-5</v>
      </c>
      <c r="J27" s="81">
        <v>1.2172453703703704E-4</v>
      </c>
      <c r="K27" s="82">
        <f t="shared" si="1"/>
        <v>68.460587620043739</v>
      </c>
      <c r="L27" s="8" t="s">
        <v>40</v>
      </c>
      <c r="M27" s="83"/>
    </row>
    <row r="28" spans="1:13" ht="18" customHeight="1">
      <c r="A28" s="4">
        <v>6</v>
      </c>
      <c r="B28" s="66">
        <v>87</v>
      </c>
      <c r="C28" s="2" t="str">
        <f>IF(ISBLANK($B28),"",VLOOKUP($B28,[1]список!$B$3:$G$504,2,0))</f>
        <v>101 008 630 08</v>
      </c>
      <c r="D28" s="3" t="str">
        <f>IF(ISBLANK($B28),"",VLOOKUP($B28,[1]список!$B$3:$G$504,3,0))</f>
        <v xml:space="preserve">Пученкин Артем </v>
      </c>
      <c r="E28" s="3">
        <f>IF(ISBLANK($B28),"",VLOOKUP($B28,[1]список!$B$3:$G$504,4,0))</f>
        <v>39432</v>
      </c>
      <c r="F28" s="3" t="str">
        <f>IF(ISBLANK($B28),"",VLOOKUP($B28,[1]список!$B$3:$G$504,5,0))</f>
        <v>КМС</v>
      </c>
      <c r="G28" s="3" t="str">
        <f>IF(ISBLANK($B28),"",VLOOKUP($B28,[1]список!$B$3:$G$504,6,0))</f>
        <v>Тульская Область</v>
      </c>
      <c r="H28" s="79">
        <v>5.9872685185185186E-5</v>
      </c>
      <c r="I28" s="80">
        <f t="shared" si="0"/>
        <v>6.2187499999999987E-5</v>
      </c>
      <c r="J28" s="81">
        <v>1.2206018518518517E-4</v>
      </c>
      <c r="K28" s="82">
        <f t="shared" si="1"/>
        <v>68.272330741513386</v>
      </c>
      <c r="L28" s="8" t="s">
        <v>40</v>
      </c>
      <c r="M28" s="83"/>
    </row>
    <row r="29" spans="1:13" ht="18" customHeight="1">
      <c r="A29" s="1">
        <v>7</v>
      </c>
      <c r="B29" s="66">
        <v>117</v>
      </c>
      <c r="C29" s="2" t="str">
        <f>IF(ISBLANK($B29),"",VLOOKUP($B29,[1]список!$B$3:$G$504,2,0))</f>
        <v>101 159 825 77</v>
      </c>
      <c r="D29" s="3" t="str">
        <f>IF(ISBLANK($B29),"",VLOOKUP($B29,[1]список!$B$3:$G$504,3,0))</f>
        <v xml:space="preserve">Сергеев Федор </v>
      </c>
      <c r="E29" s="3">
        <f>IF(ISBLANK($B29),"",VLOOKUP($B29,[1]список!$B$3:$G$504,4,0))</f>
        <v>39313</v>
      </c>
      <c r="F29" s="3" t="str">
        <f>IF(ISBLANK($B29),"",VLOOKUP($B29,[1]список!$B$3:$G$504,5,0))</f>
        <v>КМС</v>
      </c>
      <c r="G29" s="3" t="str">
        <f>IF(ISBLANK($B29),"",VLOOKUP($B29,[1]список!$B$3:$G$504,6,0))</f>
        <v>Москва</v>
      </c>
      <c r="H29" s="79">
        <v>6.0069444444444454E-5</v>
      </c>
      <c r="I29" s="80">
        <f t="shared" si="0"/>
        <v>6.2025462962962918E-5</v>
      </c>
      <c r="J29" s="81">
        <v>1.2209490740740738E-4</v>
      </c>
      <c r="K29" s="82">
        <f t="shared" si="1"/>
        <v>68.252914968243445</v>
      </c>
      <c r="L29" s="8" t="s">
        <v>40</v>
      </c>
      <c r="M29" s="83"/>
    </row>
    <row r="30" spans="1:13" ht="18" customHeight="1">
      <c r="A30" s="4">
        <v>8</v>
      </c>
      <c r="B30" s="66">
        <v>85</v>
      </c>
      <c r="C30" s="2" t="str">
        <f>IF(ISBLANK($B30),"",VLOOKUP($B30,[1]список!$B$3:$G$504,2,0))</f>
        <v>101 310 286 91</v>
      </c>
      <c r="D30" s="3" t="str">
        <f>IF(ISBLANK($B30),"",VLOOKUP($B30,[1]список!$B$3:$G$504,3,0))</f>
        <v xml:space="preserve">Зыбин Артем </v>
      </c>
      <c r="E30" s="3">
        <f>IF(ISBLANK($B30),"",VLOOKUP($B30,[1]список!$B$3:$G$504,4,0))</f>
        <v>39747</v>
      </c>
      <c r="F30" s="3" t="str">
        <f>IF(ISBLANK($B30),"",VLOOKUP($B30,[1]список!$B$3:$G$504,5,0))</f>
        <v>КМС</v>
      </c>
      <c r="G30" s="3" t="str">
        <f>IF(ISBLANK($B30),"",VLOOKUP($B30,[1]список!$B$3:$G$504,6,0))</f>
        <v>Тульская Область</v>
      </c>
      <c r="H30" s="79">
        <v>6.0138888888888892E-5</v>
      </c>
      <c r="I30" s="80">
        <f t="shared" si="0"/>
        <v>6.2013888888888877E-5</v>
      </c>
      <c r="J30" s="81">
        <v>1.2215277777777778E-4</v>
      </c>
      <c r="K30" s="82">
        <f t="shared" si="1"/>
        <v>68.220579874928944</v>
      </c>
      <c r="L30" s="8" t="s">
        <v>40</v>
      </c>
      <c r="M30" s="83"/>
    </row>
    <row r="31" spans="1:13" ht="18" customHeight="1">
      <c r="A31" s="1">
        <v>9</v>
      </c>
      <c r="B31" s="66">
        <v>124</v>
      </c>
      <c r="C31" s="2" t="str">
        <f>IF(ISBLANK($B31),"",VLOOKUP($B31,[1]список!$B$3:$G$504,2,0))</f>
        <v>100 900 598 34</v>
      </c>
      <c r="D31" s="3" t="str">
        <f>IF(ISBLANK($B31),"",VLOOKUP($B31,[1]список!$B$3:$G$504,3,0))</f>
        <v xml:space="preserve">Кирильцев Тимур </v>
      </c>
      <c r="E31" s="3">
        <f>IF(ISBLANK($B31),"",VLOOKUP($B31,[1]список!$B$3:$G$504,4,0))</f>
        <v>39363</v>
      </c>
      <c r="F31" s="3" t="str">
        <f>IF(ISBLANK($B31),"",VLOOKUP($B31,[1]список!$B$3:$G$504,5,0))</f>
        <v>КМС</v>
      </c>
      <c r="G31" s="3" t="str">
        <f>IF(ISBLANK($B31),"",VLOOKUP($B31,[1]список!$B$3:$G$504,6,0))</f>
        <v>Москва</v>
      </c>
      <c r="H31" s="79">
        <v>6.0011574074074063E-5</v>
      </c>
      <c r="I31" s="80">
        <f t="shared" si="0"/>
        <v>6.2349537037037028E-5</v>
      </c>
      <c r="J31" s="81">
        <v>1.2236111111111109E-4</v>
      </c>
      <c r="K31" s="82">
        <f t="shared" si="1"/>
        <v>68.104426787741218</v>
      </c>
      <c r="L31" s="8" t="s">
        <v>40</v>
      </c>
      <c r="M31" s="83"/>
    </row>
    <row r="32" spans="1:13" ht="18" customHeight="1">
      <c r="A32" s="4">
        <v>10</v>
      </c>
      <c r="B32" s="66">
        <v>86</v>
      </c>
      <c r="C32" s="8" t="str">
        <f>IF(ISBLANK($B32),"",VLOOKUP($B32,[1]список!$B$3:$G$504,2,0))</f>
        <v>101 328 538 10</v>
      </c>
      <c r="D32" s="9" t="str">
        <f>IF(ISBLANK($B32),"",VLOOKUP($B32,[1]список!$B$3:$G$504,3,0))</f>
        <v xml:space="preserve">Никишин Александр </v>
      </c>
      <c r="E32" s="9">
        <f>IF(ISBLANK($B32),"",VLOOKUP($B32,[1]список!$B$3:$G$504,4,0))</f>
        <v>39671</v>
      </c>
      <c r="F32" s="9" t="str">
        <f>IF(ISBLANK($B32),"",VLOOKUP($B32,[1]список!$B$3:$G$504,5,0))</f>
        <v>КМС</v>
      </c>
      <c r="G32" s="9" t="str">
        <f>IF(ISBLANK($B32),"",VLOOKUP($B32,[1]список!$B$3:$G$504,6,0))</f>
        <v>Тульская Область</v>
      </c>
      <c r="H32" s="79">
        <v>6.0266203703703708E-5</v>
      </c>
      <c r="I32" s="80">
        <f t="shared" si="0"/>
        <v>6.2326388888888891E-5</v>
      </c>
      <c r="J32" s="81">
        <v>1.225925925925926E-4</v>
      </c>
      <c r="K32" s="84">
        <f t="shared" si="1"/>
        <v>67.975830815709969</v>
      </c>
      <c r="L32" s="8" t="s">
        <v>40</v>
      </c>
      <c r="M32" s="85"/>
    </row>
    <row r="33" spans="1:13" ht="18" customHeight="1">
      <c r="A33" s="1">
        <v>11</v>
      </c>
      <c r="B33" s="66">
        <v>100</v>
      </c>
      <c r="C33" s="8" t="str">
        <f>IF(ISBLANK($B33),"",VLOOKUP($B33,[1]список!$B$3:$G$504,2,0))</f>
        <v>101 339 027 23</v>
      </c>
      <c r="D33" s="9" t="str">
        <f>IF(ISBLANK($B33),"",VLOOKUP($B33,[1]список!$B$3:$G$504,3,0))</f>
        <v>Пушкарев Ярослав</v>
      </c>
      <c r="E33" s="9">
        <f>IF(ISBLANK($B33),"",VLOOKUP($B33,[1]список!$B$3:$G$504,4,0))</f>
        <v>39552</v>
      </c>
      <c r="F33" s="9" t="str">
        <f>IF(ISBLANK($B33),"",VLOOKUP($B33,[1]список!$B$3:$G$504,5,0))</f>
        <v>КМС</v>
      </c>
      <c r="G33" s="9" t="str">
        <f>IF(ISBLANK($B33),"",VLOOKUP($B33,[1]список!$B$3:$G$504,6,0))</f>
        <v>Санкт-Петербург</v>
      </c>
      <c r="H33" s="79">
        <v>6.0543981481481482E-5</v>
      </c>
      <c r="I33" s="80">
        <f t="shared" si="0"/>
        <v>6.2905092592592591E-5</v>
      </c>
      <c r="J33" s="81">
        <v>1.2344907407407408E-4</v>
      </c>
      <c r="K33" s="84">
        <f t="shared" si="1"/>
        <v>67.504219013688356</v>
      </c>
      <c r="L33" s="8" t="s">
        <v>40</v>
      </c>
      <c r="M33" s="85"/>
    </row>
    <row r="34" spans="1:13" ht="18" customHeight="1">
      <c r="A34" s="4">
        <v>12</v>
      </c>
      <c r="B34" s="66">
        <v>91</v>
      </c>
      <c r="C34" s="8" t="str">
        <f>IF(ISBLANK($B34),"",VLOOKUP($B34,[1]список!$B$3:$G$504,2,0))</f>
        <v>101 013 882 22</v>
      </c>
      <c r="D34" s="9" t="str">
        <f>IF(ISBLANK($B34),"",VLOOKUP($B34,[1]список!$B$3:$G$504,3,0))</f>
        <v>Смирнов Роман</v>
      </c>
      <c r="E34" s="9">
        <f>IF(ISBLANK($B34),"",VLOOKUP($B34,[1]список!$B$3:$G$504,4,0))</f>
        <v>39390</v>
      </c>
      <c r="F34" s="9" t="str">
        <f>IF(ISBLANK($B34),"",VLOOKUP($B34,[1]список!$B$3:$G$504,5,0))</f>
        <v>КМС</v>
      </c>
      <c r="G34" s="9" t="str">
        <f>IF(ISBLANK($B34),"",VLOOKUP($B34,[1]список!$B$3:$G$504,6,0))</f>
        <v>Тульская Область</v>
      </c>
      <c r="H34" s="79">
        <v>6.0509259259259256E-5</v>
      </c>
      <c r="I34" s="80">
        <f t="shared" si="0"/>
        <v>6.3495370370370387E-5</v>
      </c>
      <c r="J34" s="81">
        <v>1.2400462962962964E-4</v>
      </c>
      <c r="K34" s="84">
        <f t="shared" si="1"/>
        <v>67.201792047787933</v>
      </c>
      <c r="L34" s="8" t="s">
        <v>40</v>
      </c>
      <c r="M34" s="85"/>
    </row>
    <row r="35" spans="1:13" ht="18" customHeight="1">
      <c r="A35" s="1">
        <v>13</v>
      </c>
      <c r="B35" s="66">
        <v>37</v>
      </c>
      <c r="C35" s="8" t="str">
        <f>IF(ISBLANK($B35),"",VLOOKUP($B35,[1]список!$B$3:$G$504,2,0))</f>
        <v>101 422 169 36</v>
      </c>
      <c r="D35" s="9" t="str">
        <f>IF(ISBLANK($B35),"",VLOOKUP($B35,[1]список!$B$3:$G$504,3,0))</f>
        <v>Мокеев Захар</v>
      </c>
      <c r="E35" s="9">
        <f>IF(ISBLANK($B35),"",VLOOKUP($B35,[1]список!$B$3:$G$504,4,0))</f>
        <v>39466</v>
      </c>
      <c r="F35" s="9" t="str">
        <f>IF(ISBLANK($B35),"",VLOOKUP($B35,[1]список!$B$3:$G$504,5,0))</f>
        <v>КМС</v>
      </c>
      <c r="G35" s="9" t="str">
        <f>IF(ISBLANK($B35),"",VLOOKUP($B35,[1]список!$B$3:$G$504,6,0))</f>
        <v>Санкт-Петербург</v>
      </c>
      <c r="H35" s="79">
        <v>6.1249999999999998E-5</v>
      </c>
      <c r="I35" s="80">
        <f t="shared" si="0"/>
        <v>6.3159722222222236E-5</v>
      </c>
      <c r="J35" s="81">
        <v>1.2440972222222223E-4</v>
      </c>
      <c r="K35" s="84">
        <f t="shared" si="1"/>
        <v>66.982975160480052</v>
      </c>
      <c r="L35" s="8" t="s">
        <v>40</v>
      </c>
      <c r="M35" s="85"/>
    </row>
    <row r="36" spans="1:13" ht="18" customHeight="1">
      <c r="A36" s="4">
        <v>14</v>
      </c>
      <c r="B36" s="66">
        <v>105</v>
      </c>
      <c r="C36" s="8" t="str">
        <f>IF(ISBLANK($B36),"",VLOOKUP($B36,[1]список!$B$3:$G$504,2,0))</f>
        <v>101 296 776 64</v>
      </c>
      <c r="D36" s="9" t="str">
        <f>IF(ISBLANK($B36),"",VLOOKUP($B36,[1]список!$B$3:$G$504,3,0))</f>
        <v xml:space="preserve">Кунин Андрей </v>
      </c>
      <c r="E36" s="9">
        <f>IF(ISBLANK($B36),"",VLOOKUP($B36,[1]список!$B$3:$G$504,4,0))</f>
        <v>39402</v>
      </c>
      <c r="F36" s="9" t="str">
        <f>IF(ISBLANK($B36),"",VLOOKUP($B36,[1]список!$B$3:$G$504,5,0))</f>
        <v>КМС</v>
      </c>
      <c r="G36" s="9" t="str">
        <f>IF(ISBLANK($B36),"",VLOOKUP($B36,[1]список!$B$3:$G$504,6,0))</f>
        <v>Санкт-Петербург</v>
      </c>
      <c r="H36" s="79">
        <v>6.087962962962962E-5</v>
      </c>
      <c r="I36" s="80">
        <f t="shared" si="0"/>
        <v>6.3564814814814826E-5</v>
      </c>
      <c r="J36" s="81">
        <v>1.2444444444444444E-4</v>
      </c>
      <c r="K36" s="84">
        <f t="shared" si="1"/>
        <v>66.964285714285722</v>
      </c>
      <c r="L36" s="8" t="s">
        <v>40</v>
      </c>
      <c r="M36" s="85"/>
    </row>
    <row r="37" spans="1:13" ht="18" customHeight="1">
      <c r="A37" s="1">
        <v>15</v>
      </c>
      <c r="B37" s="66">
        <v>119</v>
      </c>
      <c r="C37" s="8" t="str">
        <f>IF(ISBLANK($B37),"",VLOOKUP($B37,[1]список!$B$3:$G$504,2,0))</f>
        <v>101 329 561 63</v>
      </c>
      <c r="D37" s="9" t="str">
        <f>IF(ISBLANK($B37),"",VLOOKUP($B37,[1]список!$B$3:$G$504,3,0))</f>
        <v>Савостиков Никита</v>
      </c>
      <c r="E37" s="9">
        <f>IF(ISBLANK($B37),"",VLOOKUP($B37,[1]список!$B$3:$G$504,4,0))</f>
        <v>39675</v>
      </c>
      <c r="F37" s="9" t="str">
        <f>IF(ISBLANK($B37),"",VLOOKUP($B37,[1]список!$B$3:$G$504,5,0))</f>
        <v>КМС</v>
      </c>
      <c r="G37" s="9" t="str">
        <f>IF(ISBLANK($B37),"",VLOOKUP($B37,[1]список!$B$3:$G$504,6,0))</f>
        <v>Москва</v>
      </c>
      <c r="H37" s="79">
        <v>6.175925925925926E-5</v>
      </c>
      <c r="I37" s="80">
        <f t="shared" si="0"/>
        <v>6.3773148148148142E-5</v>
      </c>
      <c r="J37" s="81">
        <v>1.255324074074074E-4</v>
      </c>
      <c r="K37" s="84">
        <f t="shared" si="1"/>
        <v>66.383920339295599</v>
      </c>
      <c r="L37" s="8" t="s">
        <v>40</v>
      </c>
      <c r="M37" s="85"/>
    </row>
    <row r="38" spans="1:13" ht="18" customHeight="1">
      <c r="A38" s="4">
        <v>16</v>
      </c>
      <c r="B38" s="66">
        <v>123</v>
      </c>
      <c r="C38" s="8" t="str">
        <f>IF(ISBLANK($B38),"",VLOOKUP($B38,[1]список!$B$3:$G$504,2,0))</f>
        <v>101 126 809 41</v>
      </c>
      <c r="D38" s="9" t="str">
        <f>IF(ISBLANK($B38),"",VLOOKUP($B38,[1]список!$B$3:$G$504,3,0))</f>
        <v xml:space="preserve">Григорьев Сократ </v>
      </c>
      <c r="E38" s="9">
        <f>IF(ISBLANK($B38),"",VLOOKUP($B38,[1]список!$B$3:$G$504,4,0))</f>
        <v>39226</v>
      </c>
      <c r="F38" s="9" t="str">
        <f>IF(ISBLANK($B38),"",VLOOKUP($B38,[1]список!$B$3:$G$504,5,0))</f>
        <v>КМС</v>
      </c>
      <c r="G38" s="9" t="str">
        <f>IF(ISBLANK($B38),"",VLOOKUP($B38,[1]список!$B$3:$G$504,6,0))</f>
        <v>Москва</v>
      </c>
      <c r="H38" s="79">
        <v>6.1967592592592589E-5</v>
      </c>
      <c r="I38" s="80">
        <f t="shared" si="0"/>
        <v>6.4097222222222211E-5</v>
      </c>
      <c r="J38" s="81">
        <v>1.260648148148148E-4</v>
      </c>
      <c r="K38" s="84">
        <f t="shared" si="1"/>
        <v>66.103562247521126</v>
      </c>
      <c r="L38" s="8" t="s">
        <v>40</v>
      </c>
      <c r="M38" s="85"/>
    </row>
    <row r="39" spans="1:13" ht="18" customHeight="1">
      <c r="A39" s="1">
        <v>17</v>
      </c>
      <c r="B39" s="66">
        <v>118</v>
      </c>
      <c r="C39" s="8" t="str">
        <f>IF(ISBLANK($B39),"",VLOOKUP($B39,[1]список!$B$3:$G$504,2,0))</f>
        <v>101 390 616 08</v>
      </c>
      <c r="D39" s="9" t="str">
        <f>IF(ISBLANK($B39),"",VLOOKUP($B39,[1]список!$B$3:$G$504,3,0))</f>
        <v>Соколовский Кирилл</v>
      </c>
      <c r="E39" s="9">
        <f>IF(ISBLANK($B39),"",VLOOKUP($B39,[1]список!$B$3:$G$504,4,0))</f>
        <v>39562</v>
      </c>
      <c r="F39" s="9" t="str">
        <f>IF(ISBLANK($B39),"",VLOOKUP($B39,[1]список!$B$3:$G$504,5,0))</f>
        <v>КМС</v>
      </c>
      <c r="G39" s="9" t="str">
        <f>IF(ISBLANK($B39),"",VLOOKUP($B39,[1]список!$B$3:$G$504,6,0))</f>
        <v>Москва</v>
      </c>
      <c r="H39" s="79">
        <v>6.2164351851851863E-5</v>
      </c>
      <c r="I39" s="80">
        <f t="shared" si="0"/>
        <v>6.422453703703702E-5</v>
      </c>
      <c r="J39" s="81">
        <v>1.2638888888888888E-4</v>
      </c>
      <c r="K39" s="82">
        <f t="shared" si="1"/>
        <v>65.934065934065941</v>
      </c>
      <c r="L39" s="8" t="s">
        <v>40</v>
      </c>
      <c r="M39" s="83"/>
    </row>
    <row r="40" spans="1:13" ht="18" customHeight="1">
      <c r="A40" s="4">
        <v>18</v>
      </c>
      <c r="B40" s="66">
        <v>106</v>
      </c>
      <c r="C40" s="8" t="str">
        <f>IF(ISBLANK($B40),"",VLOOKUP($B40,[1]список!$B$3:$G$504,2,0))</f>
        <v>101 379 823 79</v>
      </c>
      <c r="D40" s="9" t="str">
        <f>IF(ISBLANK($B40),"",VLOOKUP($B40,[1]список!$B$3:$G$504,3,0))</f>
        <v xml:space="preserve">Гусейнов Тимур </v>
      </c>
      <c r="E40" s="9">
        <f>IF(ISBLANK($B40),"",VLOOKUP($B40,[1]список!$B$3:$G$504,4,0))</f>
        <v>40208</v>
      </c>
      <c r="F40" s="8" t="s">
        <v>49</v>
      </c>
      <c r="G40" s="9" t="str">
        <f>IF(ISBLANK($B40),"",VLOOKUP($B40,[1]список!$B$3:$G$504,6,0))</f>
        <v>Санкт-Петербург</v>
      </c>
      <c r="H40" s="79">
        <v>6.184027777777778E-5</v>
      </c>
      <c r="I40" s="80">
        <f t="shared" ref="I40:I48" si="2">J40-H40</f>
        <v>6.5208333333333337E-5</v>
      </c>
      <c r="J40" s="81">
        <v>1.2704861111111112E-4</v>
      </c>
      <c r="K40" s="82">
        <f t="shared" ref="K40:K48" si="3">$K$19/((J40*24))</f>
        <v>65.59169171904891</v>
      </c>
      <c r="L40" s="8" t="s">
        <v>40</v>
      </c>
      <c r="M40" s="83"/>
    </row>
    <row r="41" spans="1:13" ht="18" customHeight="1">
      <c r="A41" s="1">
        <v>19</v>
      </c>
      <c r="B41" s="66">
        <v>36</v>
      </c>
      <c r="C41" s="8" t="str">
        <f>IF(ISBLANK($B41),"",VLOOKUP($B41,[1]список!$B$3:$G$504,2,0))</f>
        <v xml:space="preserve"> 101 424 244 74</v>
      </c>
      <c r="D41" s="9" t="str">
        <f>IF(ISBLANK($B41),"",VLOOKUP($B41,[1]список!$B$3:$G$504,3,0))</f>
        <v>Раев Фома</v>
      </c>
      <c r="E41" s="9">
        <f>IF(ISBLANK($B41),"",VLOOKUP($B41,[1]список!$B$3:$G$504,4,0))</f>
        <v>40048</v>
      </c>
      <c r="F41" s="9" t="str">
        <f>IF(ISBLANK($B41),"",VLOOKUP($B41,[1]список!$B$3:$G$504,5,0))</f>
        <v>КМС</v>
      </c>
      <c r="G41" s="9" t="str">
        <f>IF(ISBLANK($B41),"",VLOOKUP($B41,[1]список!$B$3:$G$504,6,0))</f>
        <v>Санкт-Петербург</v>
      </c>
      <c r="H41" s="79">
        <v>6.2534722222222221E-5</v>
      </c>
      <c r="I41" s="80">
        <f t="shared" si="2"/>
        <v>6.4733796296296281E-5</v>
      </c>
      <c r="J41" s="81">
        <v>1.272685185185185E-4</v>
      </c>
      <c r="K41" s="82">
        <f t="shared" si="3"/>
        <v>65.478355765733014</v>
      </c>
      <c r="L41" s="8" t="s">
        <v>40</v>
      </c>
      <c r="M41" s="83"/>
    </row>
    <row r="42" spans="1:13" ht="18" customHeight="1">
      <c r="A42" s="4">
        <v>20</v>
      </c>
      <c r="B42" s="66">
        <v>104</v>
      </c>
      <c r="C42" s="8" t="str">
        <f>IF(ISBLANK($B42),"",VLOOKUP($B42,[1]список!$B$3:$G$504,2,0))</f>
        <v>101 161 670 79</v>
      </c>
      <c r="D42" s="9" t="str">
        <f>IF(ISBLANK($B42),"",VLOOKUP($B42,[1]список!$B$3:$G$504,3,0))</f>
        <v xml:space="preserve">Коробов Степан </v>
      </c>
      <c r="E42" s="9">
        <f>IF(ISBLANK($B42),"",VLOOKUP($B42,[1]список!$B$3:$G$504,4,0))</f>
        <v>39199</v>
      </c>
      <c r="F42" s="9" t="str">
        <f>IF(ISBLANK($B42),"",VLOOKUP($B42,[1]список!$B$3:$G$504,5,0))</f>
        <v>КМС</v>
      </c>
      <c r="G42" s="9" t="str">
        <f>IF(ISBLANK($B42),"",VLOOKUP($B42,[1]список!$B$3:$G$504,6,0))</f>
        <v>Санкт-Петербург</v>
      </c>
      <c r="H42" s="79">
        <v>6.3078703703703702E-5</v>
      </c>
      <c r="I42" s="80">
        <f t="shared" si="2"/>
        <v>6.5173611111111118E-5</v>
      </c>
      <c r="J42" s="81">
        <v>1.2825231481481482E-4</v>
      </c>
      <c r="K42" s="82">
        <f t="shared" si="3"/>
        <v>64.976085190867252</v>
      </c>
      <c r="L42" s="8" t="s">
        <v>49</v>
      </c>
      <c r="M42" s="83"/>
    </row>
    <row r="43" spans="1:13" ht="18" customHeight="1">
      <c r="A43" s="1">
        <v>21</v>
      </c>
      <c r="B43" s="66">
        <v>101</v>
      </c>
      <c r="C43" s="8" t="str">
        <f>IF(ISBLANK($B43),"",VLOOKUP($B43,[1]список!$B$3:$G$504,2,0))</f>
        <v>101 321 371 21</v>
      </c>
      <c r="D43" s="9" t="str">
        <f>IF(ISBLANK($B43),"",VLOOKUP($B43,[1]список!$B$3:$G$504,3,0))</f>
        <v xml:space="preserve">Гичкин Артем </v>
      </c>
      <c r="E43" s="9">
        <f>IF(ISBLANK($B43),"",VLOOKUP($B43,[1]список!$B$3:$G$504,4,0))</f>
        <v>39697</v>
      </c>
      <c r="F43" s="9" t="str">
        <f>IF(ISBLANK($B43),"",VLOOKUP($B43,[1]список!$B$3:$G$504,5,0))</f>
        <v>КМС</v>
      </c>
      <c r="G43" s="9" t="str">
        <f>IF(ISBLANK($B43),"",VLOOKUP($B43,[1]список!$B$3:$G$504,6,0))</f>
        <v>Санкт-Петербург</v>
      </c>
      <c r="H43" s="79">
        <v>6.6863425925925931E-5</v>
      </c>
      <c r="I43" s="80">
        <f t="shared" si="2"/>
        <v>6.520833333333331E-5</v>
      </c>
      <c r="J43" s="81">
        <v>1.3207175925925924E-4</v>
      </c>
      <c r="K43" s="82">
        <f t="shared" si="3"/>
        <v>63.097011655420218</v>
      </c>
      <c r="L43" s="8" t="s">
        <v>49</v>
      </c>
      <c r="M43" s="83"/>
    </row>
    <row r="44" spans="1:13" ht="18" customHeight="1">
      <c r="A44" s="4">
        <v>22</v>
      </c>
      <c r="B44" s="66">
        <v>110</v>
      </c>
      <c r="C44" s="8" t="str">
        <f>IF(ISBLANK($B44),"",VLOOKUP($B44,[1]список!$B$3:$G$504,2,0))</f>
        <v>101 273 155 14</v>
      </c>
      <c r="D44" s="9" t="str">
        <f>IF(ISBLANK($B44),"",VLOOKUP($B44,[1]список!$B$3:$G$504,3,0))</f>
        <v xml:space="preserve">Шекелашвили Александр </v>
      </c>
      <c r="E44" s="9">
        <f>IF(ISBLANK($B44),"",VLOOKUP($B44,[1]список!$B$3:$G$504,4,0))</f>
        <v>39949</v>
      </c>
      <c r="F44" s="8" t="s">
        <v>49</v>
      </c>
      <c r="G44" s="9" t="str">
        <f>IF(ISBLANK($B44),"",VLOOKUP($B44,[1]список!$B$3:$G$504,6,0))</f>
        <v>Санкт-Петербург</v>
      </c>
      <c r="H44" s="79">
        <v>6.7048611111111109E-5</v>
      </c>
      <c r="I44" s="80">
        <f t="shared" si="2"/>
        <v>6.9606481481481486E-5</v>
      </c>
      <c r="J44" s="81">
        <v>1.366550925925926E-4</v>
      </c>
      <c r="K44" s="82">
        <f t="shared" si="3"/>
        <v>60.980774117049215</v>
      </c>
      <c r="L44" s="8" t="s">
        <v>50</v>
      </c>
      <c r="M44" s="83"/>
    </row>
    <row r="45" spans="1:13" ht="18" customHeight="1">
      <c r="A45" s="1">
        <v>23</v>
      </c>
      <c r="B45" s="66">
        <v>99</v>
      </c>
      <c r="C45" s="8" t="str">
        <f>IF(ISBLANK($B45),"",VLOOKUP($B45,[1]список!$B$3:$G$504,2,0))</f>
        <v>101 483 811 83</v>
      </c>
      <c r="D45" s="9" t="str">
        <f>IF(ISBLANK($B45),"",VLOOKUP($B45,[1]список!$B$3:$G$504,3,0))</f>
        <v>Шевцов Максим</v>
      </c>
      <c r="E45" s="9">
        <f>IF(ISBLANK($B45),"",VLOOKUP($B45,[1]список!$B$3:$G$504,4,0))</f>
        <v>40438</v>
      </c>
      <c r="F45" s="8" t="s">
        <v>49</v>
      </c>
      <c r="G45" s="9" t="str">
        <f>IF(ISBLANK($B45),"",VLOOKUP($B45,[1]список!$B$3:$G$504,6,0))</f>
        <v>Санкт-Петербург</v>
      </c>
      <c r="H45" s="79">
        <v>6.809027777777777E-5</v>
      </c>
      <c r="I45" s="80">
        <f t="shared" si="2"/>
        <v>7.0601851851851872E-5</v>
      </c>
      <c r="J45" s="81">
        <v>1.3869212962962964E-4</v>
      </c>
      <c r="K45" s="82">
        <f t="shared" si="3"/>
        <v>60.085120587498956</v>
      </c>
      <c r="L45" s="8" t="s">
        <v>50</v>
      </c>
      <c r="M45" s="83"/>
    </row>
    <row r="46" spans="1:13" ht="18" customHeight="1">
      <c r="A46" s="4">
        <v>24</v>
      </c>
      <c r="B46" s="66">
        <v>97</v>
      </c>
      <c r="C46" s="8" t="str">
        <f>IF(ISBLANK($B46),"",VLOOKUP($B46,[1]список!$B$3:$G$504,2,0))</f>
        <v>101 554 567 29</v>
      </c>
      <c r="D46" s="9" t="str">
        <f>IF(ISBLANK($B46),"",VLOOKUP($B46,[1]список!$B$3:$G$504,3,0))</f>
        <v>Козырь Александр</v>
      </c>
      <c r="E46" s="9">
        <f>IF(ISBLANK($B46),"",VLOOKUP($B46,[1]список!$B$3:$G$504,4,0))</f>
        <v>40311</v>
      </c>
      <c r="F46" s="8" t="s">
        <v>50</v>
      </c>
      <c r="G46" s="9" t="str">
        <f>IF(ISBLANK($B46),"",VLOOKUP($B46,[1]список!$B$3:$G$504,6,0))</f>
        <v>Санкт-Петербург</v>
      </c>
      <c r="H46" s="79">
        <v>6.9131944444444444E-5</v>
      </c>
      <c r="I46" s="80">
        <f t="shared" si="2"/>
        <v>7.0509259259259255E-5</v>
      </c>
      <c r="J46" s="81">
        <v>1.396412037037037E-4</v>
      </c>
      <c r="K46" s="82">
        <f t="shared" si="3"/>
        <v>59.676750932449238</v>
      </c>
      <c r="L46" s="8" t="s">
        <v>50</v>
      </c>
      <c r="M46" s="83"/>
    </row>
    <row r="47" spans="1:13" ht="18" customHeight="1">
      <c r="A47" s="1">
        <v>25</v>
      </c>
      <c r="B47" s="67">
        <v>107</v>
      </c>
      <c r="C47" s="8" t="str">
        <f>IF(ISBLANK($B47),"",VLOOKUP($B47,[1]список!$B$3:$G$504,2,0))</f>
        <v>101 553 245 65</v>
      </c>
      <c r="D47" s="9" t="str">
        <f>IF(ISBLANK($B47),"",VLOOKUP($B47,[1]список!$B$3:$G$504,3,0))</f>
        <v xml:space="preserve">Пухов Иван </v>
      </c>
      <c r="E47" s="9">
        <f>IF(ISBLANK($B47),"",VLOOKUP($B47,[1]список!$B$3:$G$504,4,0))</f>
        <v>40206</v>
      </c>
      <c r="F47" s="8" t="s">
        <v>49</v>
      </c>
      <c r="G47" s="9" t="str">
        <f>IF(ISBLANK($B47),"",VLOOKUP($B47,[1]список!$B$3:$G$504,6,0))</f>
        <v>Санкт-Петербург</v>
      </c>
      <c r="H47" s="79">
        <v>6.8645833333333333E-5</v>
      </c>
      <c r="I47" s="80">
        <f t="shared" si="2"/>
        <v>7.2731481481481494E-5</v>
      </c>
      <c r="J47" s="81">
        <v>1.4137731481481483E-4</v>
      </c>
      <c r="K47" s="82">
        <f t="shared" si="3"/>
        <v>58.943921408104785</v>
      </c>
      <c r="L47" s="8" t="s">
        <v>51</v>
      </c>
      <c r="M47" s="83"/>
    </row>
    <row r="48" spans="1:13" ht="18" customHeight="1" thickBot="1">
      <c r="A48" s="4">
        <v>26</v>
      </c>
      <c r="B48" s="68">
        <v>98</v>
      </c>
      <c r="C48" s="8" t="str">
        <f>IF(ISBLANK($B48),"",VLOOKUP($B48,[1]список!$B$3:$G$504,2,0))</f>
        <v>101 422 936 27</v>
      </c>
      <c r="D48" s="9" t="str">
        <f>IF(ISBLANK($B48),"",VLOOKUP($B48,[1]список!$B$3:$G$504,3,0))</f>
        <v>Леонтьев Кирилл</v>
      </c>
      <c r="E48" s="9">
        <f>IF(ISBLANK($B48),"",VLOOKUP($B48,[1]список!$B$3:$G$504,4,0))</f>
        <v>40332</v>
      </c>
      <c r="F48" s="8" t="s">
        <v>49</v>
      </c>
      <c r="G48" s="9" t="str">
        <f>IF(ISBLANK($B48),"",VLOOKUP($B48,[1]список!$B$3:$G$504,6,0))</f>
        <v>Санкт-Петербург</v>
      </c>
      <c r="H48" s="79">
        <v>7.0706018518518516E-5</v>
      </c>
      <c r="I48" s="80">
        <f t="shared" si="2"/>
        <v>7.4756944444444445E-5</v>
      </c>
      <c r="J48" s="81">
        <v>1.4546296296296296E-4</v>
      </c>
      <c r="K48" s="82">
        <f t="shared" si="3"/>
        <v>57.288351368555062</v>
      </c>
      <c r="L48" s="8" t="s">
        <v>51</v>
      </c>
      <c r="M48" s="83"/>
    </row>
    <row r="49" spans="1:13" ht="18" customHeight="1" thickTop="1">
      <c r="A49" s="1">
        <v>27</v>
      </c>
      <c r="B49" s="69"/>
      <c r="C49" s="5"/>
      <c r="D49" s="6"/>
      <c r="E49" s="6"/>
      <c r="F49" s="6"/>
      <c r="G49" s="6"/>
      <c r="H49" s="7"/>
      <c r="I49" s="34"/>
      <c r="J49" s="70"/>
      <c r="K49" s="35"/>
      <c r="L49" s="36"/>
      <c r="M49" s="36"/>
    </row>
    <row r="50" spans="1:13" ht="10.5" customHeight="1" thickBot="1">
      <c r="A50" s="37"/>
    </row>
    <row r="51" spans="1:13" ht="15" thickTop="1">
      <c r="A51" s="86" t="s">
        <v>3</v>
      </c>
      <c r="B51" s="87"/>
      <c r="C51" s="87"/>
      <c r="D51" s="87"/>
      <c r="E51" s="71"/>
      <c r="F51" s="71"/>
      <c r="G51" s="87"/>
      <c r="H51" s="87"/>
      <c r="I51" s="87"/>
      <c r="J51" s="87"/>
      <c r="K51" s="87"/>
      <c r="L51" s="87"/>
      <c r="M51" s="88"/>
    </row>
    <row r="52" spans="1:13" ht="14.25">
      <c r="A52" s="38" t="s">
        <v>35</v>
      </c>
      <c r="B52" s="25"/>
      <c r="C52" s="39"/>
      <c r="D52" s="25"/>
      <c r="E52" s="40"/>
      <c r="F52" s="25"/>
      <c r="G52" s="41"/>
      <c r="H52" s="42"/>
      <c r="I52" s="29"/>
      <c r="J52" s="29"/>
      <c r="K52" s="29"/>
      <c r="L52" s="43"/>
      <c r="M52" s="44"/>
    </row>
    <row r="53" spans="1:13" ht="14.25">
      <c r="A53" s="38" t="s">
        <v>36</v>
      </c>
      <c r="B53" s="25"/>
      <c r="C53" s="45"/>
      <c r="D53" s="25"/>
      <c r="E53" s="40"/>
      <c r="F53" s="25"/>
      <c r="G53" s="41"/>
      <c r="H53" s="42"/>
      <c r="I53" s="29"/>
      <c r="J53" s="29"/>
      <c r="K53" s="29"/>
      <c r="L53" s="43"/>
      <c r="M53" s="44"/>
    </row>
    <row r="54" spans="1:13" ht="4.5" customHeight="1">
      <c r="A54" s="46"/>
      <c r="B54" s="47"/>
      <c r="C54" s="47"/>
      <c r="D54" s="29"/>
      <c r="E54" s="48"/>
      <c r="F54" s="29"/>
      <c r="G54" s="29"/>
      <c r="H54" s="29"/>
      <c r="I54" s="29"/>
      <c r="J54" s="29"/>
      <c r="K54" s="29"/>
      <c r="L54" s="29"/>
      <c r="M54" s="49"/>
    </row>
    <row r="55" spans="1:13" ht="15.75">
      <c r="A55" s="72"/>
      <c r="B55" s="73"/>
      <c r="C55" s="73"/>
      <c r="D55" s="115" t="s">
        <v>25</v>
      </c>
      <c r="E55" s="115"/>
      <c r="F55" s="115"/>
      <c r="G55" s="115" t="s">
        <v>8</v>
      </c>
      <c r="H55" s="115"/>
      <c r="I55" s="115"/>
      <c r="J55" s="115" t="s">
        <v>24</v>
      </c>
      <c r="K55" s="115"/>
      <c r="L55" s="115"/>
      <c r="M55" s="116"/>
    </row>
    <row r="56" spans="1:13" ht="15.75">
      <c r="A56" s="74"/>
      <c r="B56" s="75"/>
      <c r="C56" s="75"/>
      <c r="D56" s="75"/>
      <c r="E56" s="75"/>
      <c r="F56" s="76"/>
      <c r="J56" s="76"/>
      <c r="K56" s="76"/>
      <c r="L56" s="76"/>
      <c r="M56" s="77"/>
    </row>
    <row r="57" spans="1:13" ht="15.75">
      <c r="A57" s="74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8"/>
    </row>
    <row r="58" spans="1:13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</row>
    <row r="59" spans="1:13">
      <c r="A59" s="50"/>
      <c r="D59" s="13"/>
      <c r="E59" s="51"/>
      <c r="F59" s="13"/>
      <c r="G59" s="13"/>
      <c r="H59" s="13"/>
      <c r="I59" s="13"/>
      <c r="J59" s="13"/>
      <c r="K59" s="13"/>
      <c r="L59" s="13"/>
      <c r="M59" s="52"/>
    </row>
    <row r="60" spans="1:13">
      <c r="A60" s="50"/>
      <c r="D60" s="13"/>
      <c r="E60" s="51"/>
      <c r="F60" s="13"/>
      <c r="G60" s="13"/>
      <c r="H60" s="13"/>
      <c r="I60" s="13"/>
      <c r="J60" s="13"/>
      <c r="K60" s="13"/>
      <c r="L60" s="13"/>
      <c r="M60" s="52"/>
    </row>
    <row r="61" spans="1:13" ht="13.5" thickBot="1">
      <c r="A61" s="53" t="s">
        <v>20</v>
      </c>
      <c r="B61" s="33"/>
      <c r="C61" s="33"/>
      <c r="D61" s="113" t="str">
        <f>G19</f>
        <v>Е.В. Попова (ВК, г. Воронеж)</v>
      </c>
      <c r="E61" s="113"/>
      <c r="F61" s="113"/>
      <c r="G61" s="113" t="str">
        <f>G17</f>
        <v>Г.Н. Соловьев (ВК, г. Санкт-Петербург)</v>
      </c>
      <c r="H61" s="113"/>
      <c r="I61" s="113"/>
      <c r="J61" s="113" t="str">
        <f>G18</f>
        <v>И.Н. Михайлова (ВК, г. Санкт-Петербург)</v>
      </c>
      <c r="K61" s="113"/>
      <c r="L61" s="113"/>
      <c r="M61" s="114"/>
    </row>
    <row r="62" spans="1:13" ht="13.5" thickTop="1"/>
  </sheetData>
  <mergeCells count="40">
    <mergeCell ref="D61:F61"/>
    <mergeCell ref="G61:I61"/>
    <mergeCell ref="J61:M61"/>
    <mergeCell ref="A7:M7"/>
    <mergeCell ref="J55:M55"/>
    <mergeCell ref="G55:I55"/>
    <mergeCell ref="D55:F55"/>
    <mergeCell ref="F21:F22"/>
    <mergeCell ref="A8:M8"/>
    <mergeCell ref="A9:M9"/>
    <mergeCell ref="A10:M10"/>
    <mergeCell ref="A11:M11"/>
    <mergeCell ref="A12:M12"/>
    <mergeCell ref="A15:G15"/>
    <mergeCell ref="H15:M15"/>
    <mergeCell ref="A21:A22"/>
    <mergeCell ref="A1:M1"/>
    <mergeCell ref="A2:M2"/>
    <mergeCell ref="A3:M3"/>
    <mergeCell ref="A4:M4"/>
    <mergeCell ref="A6:M6"/>
    <mergeCell ref="B21:B22"/>
    <mergeCell ref="C21:C22"/>
    <mergeCell ref="D21:D22"/>
    <mergeCell ref="E21:E22"/>
    <mergeCell ref="M21:M22"/>
    <mergeCell ref="H16:M16"/>
    <mergeCell ref="H17:M17"/>
    <mergeCell ref="H18:M18"/>
    <mergeCell ref="H19:I19"/>
    <mergeCell ref="G21:G22"/>
    <mergeCell ref="H21:I21"/>
    <mergeCell ref="J21:J22"/>
    <mergeCell ref="K21:K22"/>
    <mergeCell ref="L21:L22"/>
    <mergeCell ref="A51:D51"/>
    <mergeCell ref="G51:M51"/>
    <mergeCell ref="A58:E58"/>
    <mergeCell ref="F58:I58"/>
    <mergeCell ref="J58:M58"/>
  </mergeCells>
  <conditionalFormatting sqref="G52:G53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5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жен</vt:lpstr>
      <vt:lpstr>'Гит с ходу 200 м жен'!Заголовки_для_печати</vt:lpstr>
      <vt:lpstr>'Гит с ходу 200 м жен'!Область_печати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2024-11-15T10:53:23Z</cp:lastPrinted>
  <dcterms:created xsi:type="dcterms:W3CDTF">1996-10-08T23:32:33Z</dcterms:created>
  <dcterms:modified xsi:type="dcterms:W3CDTF">2025-02-04T08:20:57Z</dcterms:modified>
</cp:coreProperties>
</file>