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отсечек'!$A$1:$L$49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31" i="2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41" i="2" l="1"/>
  <c r="H40" i="2"/>
  <c r="H39" i="2"/>
  <c r="H38" i="2"/>
  <c r="H37" i="2"/>
  <c r="L38" i="2"/>
  <c r="L37" i="2"/>
  <c r="L36" i="2"/>
  <c r="L35" i="2"/>
  <c r="L34" i="2"/>
  <c r="L39" i="2"/>
  <c r="L40" i="2"/>
  <c r="I49" i="2"/>
  <c r="G49" i="2"/>
  <c r="H36" i="2" l="1"/>
  <c r="H35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<sst xmlns="http://schemas.openxmlformats.org/spreadsheetml/2006/main" count="339" uniqueCount="225">
  <si>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</si>
  <si>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</si>
  <si>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</si>
  <si>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</si>
  <si>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</si>
  <si>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</si>
  <si>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</si>
  <si>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</si>
  <si>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</si>
  <si>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</si>
  <si>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</si>
  <si>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</si>
  <si>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</si>
  <si>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</si>
  <si>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</si>
  <si>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</si>
  <si>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</si>
  <si>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</si>
  <si>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</si>
  <si>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</si>
  <si>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</si>
  <si>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</si>
  <si>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</si>
  <si>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</si>
  <si>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</si>
  <si>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</si>
  <si>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</si>
  <si>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</si>
  <si>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</si>
  <si>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</si>
  <si>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</si>
  <si>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</si>
  <si>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</si>
  <si>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</si>
  <si>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</si>
  <si>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</si>
  <si>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</si>
  <si>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</si>
  <si>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</si>
  <si>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</si>
  <si>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</si>
  <si>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</si>
  <si>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</si>
  <si>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</si>
  <si>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</si>
  <si>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</si>
  <si>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</si>
  <si>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</si>
  <si>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</si>
  <si>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</si>
  <si>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</si>
  <si>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</si>
  <si>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</si>
  <si>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</si>
  <si>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</si>
  <si>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</si>
  <si>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</si>
  <si>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</si>
  <si>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</si>
  <si>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</si>
  <si>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</si>
  <si>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</si>
  <si>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</si>
  <si>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</si>
  <si>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</si>
  <si>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</si>
  <si>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</si>
  <si>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</si>
  <si>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</si>
  <si>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</si>
  <si>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</si>
  <si>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</si>
  <si>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</si>
  <si>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</si>
  <si>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</si>
  <si>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</si>
  <si>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</si>
  <si>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</si>
  <si>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</si>
  <si>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</si>
  <si>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</si>
  <si>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</si>
  <si>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</si>
  <si>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</si>
  <si>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</si>
  <si>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</si>
  <si>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</si>
  <si>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</si>
  <si>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</si>
  <si>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</si>
  <si>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</si>
  <si>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</si>
  <si>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</si>
  <si>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</si>
  <si>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</si>
  <si>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</si>
  <si>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</si>
  <si>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</si>
  <si>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</si>
  <si>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</si>
  <si>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</si>
  <si>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</si>
  <si>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</si>
  <si>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</si>
  <si>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</si>
  <si>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</si>
  <si>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</si>
  <si>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</si>
  <si>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</si>
  <si>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</si>
  <si>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</si>
  <si>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</si>
  <si>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</si>
  <si>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</si>
  <si>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</si>
  <si>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</si>
  <si>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</si>
  <si>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</si>
  <si>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</si>
  <si>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</si>
  <si>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</si>
  <si>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</si>
  <si>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</si>
  <si>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</si>
  <si>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</si>
  <si>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</si>
  <si>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</si>
  <si>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</si>
  <si>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</si>
  <si>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</si>
  <si>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</si>
  <si>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</si>
  <si>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</si>
  <si>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</si>
  <si>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</si>
  <si>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</si>
  <si>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</si>
  <si>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</si>
  <si>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</si>
  <si>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</si>
  <si>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</si>
  <si>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</si>
  <si>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</si>
  <si>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</si>
  <si>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</si>
  <si>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</si>
  <si>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</si>
  <si>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</si>
  <si>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</si>
  <si>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</si>
  <si>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</si>
  <si>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</si>
  <si>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</si>
  <si>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</si>
  <si>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</si>
  <si>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</si>
  <si>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</si>
  <si>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</si>
  <si>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</si>
  <si>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</si>
  <si>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</si>
  <si>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</si>
  <si>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</si>
  <si>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</si>
  <si>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</si>
  <si>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</si>
  <si>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</si>
  <si>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</si>
  <si>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</si>
  <si>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</si>
  <si>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</si>
  <si>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</si>
  <si>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</si>
  <si>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</si>
  <si>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</si>
  <si>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</si>
  <si>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</si>
  <si>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</si>
  <si>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</si>
  <si>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</si>
  <si>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</si>
  <si>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</si>
  <si>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</si>
  <si>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</si>
  <si>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</si>
  <si>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</si>
  <si>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14 сентября 2021 года</t>
    </r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</si>
  <si>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</si>
  <si>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</si>
  <si>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</si>
  <si>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</si>
  <si>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</si>
  <si>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</si>
  <si>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Юниорки 17-18 лет</t>
  </si>
  <si>
    <t>НАЗВАНИЕ ТРАССЫ / РЕГ. НОМЕР: ст.  Кужорская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</si>
  <si>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</si>
  <si>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</si>
  <si>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57м</t>
    </r>
  </si>
  <si>
    <t>№ ЕКП 2021: 33278</t>
  </si>
  <si>
    <t>Азаров С.Н. (ВК, г.Санкт-Петербург)</t>
  </si>
  <si>
    <t>12,5 км/2</t>
  </si>
  <si>
    <t>КОМОГОРОВА Екатерина</t>
  </si>
  <si>
    <t>01.08.2004</t>
  </si>
  <si>
    <t>МАЛЬКОВА Татьяна</t>
  </si>
  <si>
    <t>26.12.2005</t>
  </si>
  <si>
    <t>МОГИЛЕВСКАЯ Анастасия</t>
  </si>
  <si>
    <t>12.09.2003</t>
  </si>
  <si>
    <t>МАТИНА Ирина</t>
  </si>
  <si>
    <t>27.02.2003</t>
  </si>
  <si>
    <t>ПРОЗОРОВА Елизавета</t>
  </si>
  <si>
    <t>17.01.2003</t>
  </si>
  <si>
    <t>ЗАХОДЯКО Алиса</t>
  </si>
  <si>
    <t>25.11.2004</t>
  </si>
  <si>
    <t>Краснодарский край</t>
  </si>
  <si>
    <t>ВОЛОВИК Диана</t>
  </si>
  <si>
    <t>21.11.2004</t>
  </si>
  <si>
    <t>ВОЛИК Екатерина</t>
  </si>
  <si>
    <t>09.05.2004</t>
  </si>
  <si>
    <t>НС</t>
  </si>
  <si>
    <t>НИКИТЕНКО Анжелика</t>
  </si>
  <si>
    <t>03.12.2004</t>
  </si>
  <si>
    <t>Температура: +22+24</t>
  </si>
  <si>
    <t>Влажность: 58%</t>
  </si>
  <si>
    <t>Осадки: ясно</t>
  </si>
  <si>
    <t>Ветер: 2,0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</si>
</sst>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.00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3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3" fillId="0" borderId="45" xfId="4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0" fontId="23" fillId="0" borderId="45" xfId="5" applyFont="1" applyFill="1" applyBorder="1" applyAlignment="1">
      <alignment horizontal="center" vertical="center" wrapText="1"/>
    </xf>
    <xf numFmtId="166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165" fontId="3" fillId="0" borderId="27" xfId="4" applyNumberFormat="1" applyFont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165" fontId="3" fillId="0" borderId="45" xfId="4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122729</xdr:colOff>
      <xdr:row>0</xdr:row>
      <xdr:rowOff>89270</xdr:rowOff>
    </xdr:from>
    <xdr:to>
      <xdr:col>3</xdr:col>
      <xdr:colOff>477040</xdr:colOff>
      <xdr:row>5</xdr:row>
      <xdr:rowOff>25769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381" y="89270"/>
          <a:ext cx="1157724" cy="9304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3</xdr:row>
      <xdr:rowOff>263462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30212"/>
        </a:xfrm>
        <a:prstGeom prst="rect">
          <a:avLst/>
        </a:prstGeom>
      </xdr:spPr>
    </xdr:pic>
    <xdr:clientData/>
  </xdr:twoCellAnchor>
  <xdr:twoCellAnchor editAs="oneCell">
    <xdr:from>
      <xdr:col>10</xdr:col>
      <xdr:colOff>588065</xdr:colOff>
      <xdr:row>0</xdr:row>
      <xdr:rowOff>74543</xdr:rowOff>
    </xdr:from>
    <xdr:to>
      <xdr:col>11</xdr:col>
      <xdr:colOff>480069</xdr:colOff>
      <xdr:row>3</xdr:row>
      <xdr:rowOff>217077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5522" y="74543"/>
          <a:ext cx="794808" cy="805143"/>
        </a:xfrm>
        <a:prstGeom prst="rect">
          <a:avLst/>
        </a:prstGeom>
      </xdr:spPr>
    </xdr:pic>
    <xdr:clientData/>
  </xdr:twoCellAnchor>
  <xdr:oneCellAnchor>
    <xdr:from>
      <xdr:col>9</xdr:col>
      <xdr:colOff>126999</xdr:colOff>
      <xdr:row>44</xdr:row>
      <xdr:rowOff>52917</xdr:rowOff>
    </xdr:from>
    <xdr:ext cx="1118013" cy="336310"/>
    <xdr:pic>
      <xdr:nvPicPr>
        <xdr:cNvPr id="5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6743" t="-10425"/>
        <a:stretch/>
      </xdr:blipFill>
      <xdr:spPr>
        <a:xfrm>
          <a:off x="7884582" y="8942917"/>
          <a:ext cx="1118013" cy="336310"/>
        </a:xfrm>
        <a:prstGeom prst="rect">
          <a:avLst/>
        </a:prstGeom>
      </xdr:spPr>
    </xdr:pic>
    <xdr:clientData/>
  </xdr:oneCellAnchor>
  <xdr:oneCellAnchor>
    <xdr:from>
      <xdr:col>6</xdr:col>
      <xdr:colOff>465667</xdr:colOff>
      <xdr:row>44</xdr:row>
      <xdr:rowOff>84668</xdr:rowOff>
    </xdr:from>
    <xdr:ext cx="1174750" cy="328084"/>
    <xdr:pic>
      <xdr:nvPicPr>
        <xdr:cNvPr id="6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64984" b="-7724"/>
        <a:stretch/>
      </xdr:blipFill>
      <xdr:spPr>
        <a:xfrm>
          <a:off x="5005917" y="8974668"/>
          <a:ext cx="1174750" cy="3280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61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55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40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173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0.97858244162519936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0.91030361143781646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0.88849631995542966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0.37157321992321601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0.96276863782050903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0.60772893655726334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0.36501965724526908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0.64855038034479784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0.67731085579485917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0.4288512598184141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0.31616324206571966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0.51399014788907493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0.94915383367269335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0.38421872018610748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0.88562169672837487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7.6274318307434363E-2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5.9778695329237075E-2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0.34621176833840928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0.72523808676728452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0.67263833691792918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0.11494253409072475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0.57387930250198926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0.61180618051594871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0.16203353647362118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0.76800662990834523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174</v>
      </c>
      <c r="F45" s="54">
        <v>0.47638888888888797</v>
      </c>
      <c r="G45" s="42"/>
      <c r="H45" s="41">
        <f t="shared" ca="1" si="0"/>
        <v>0.89010190225795549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0.15716476583327255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0.47021854009128095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0.22936007325276564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0.15512477940581559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174</v>
      </c>
      <c r="F50" s="54">
        <v>0.47986111111110902</v>
      </c>
      <c r="G50" s="42"/>
      <c r="H50" s="41">
        <f t="shared" ca="1" si="0"/>
        <v>0.49623205244304713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0.9019490117071125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175</v>
      </c>
      <c r="F52" s="54">
        <v>0.48124999999999801</v>
      </c>
      <c r="G52" s="42"/>
      <c r="H52" s="41">
        <f t="shared" ref="H52:H82" ca="1" si="1">RAND()</f>
        <v>0.1623742472042905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0.37732432342553079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0.27331657416403898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0.89217077858466198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0.77031605298181138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0.32060663061502404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2.4343786058337202E-2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0.30049887862237612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0.74426865060355363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174</v>
      </c>
      <c r="F61" s="54">
        <v>0.48749999999999799</v>
      </c>
      <c r="G61" s="42"/>
      <c r="H61" s="41">
        <f t="shared" ca="1" si="1"/>
        <v>0.59428739187503732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1.3759194004383857E-2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6.2749321122799628E-2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0.12858475676395487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0.28421266751636531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0.93113550513966481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0.20693723222167426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0.97697776061973263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176</v>
      </c>
      <c r="F69" s="54">
        <v>0.49305555555555303</v>
      </c>
      <c r="G69" s="42"/>
      <c r="H69" s="41">
        <f t="shared" ca="1" si="1"/>
        <v>0.7748156806425005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0.78348293079080533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0.62621197523127348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9.100082090501771E-2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0.45738578444887545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0.49714247014332913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0.61456261314816873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0.76282009532500716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9.0577122637457319E-2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0.15727541052788518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0.75842709210985915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0.11246461577396549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0.97007933510894195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0.29649487599141089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0.99601502603053449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177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4.9174604387845045E-2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0.49317816398261782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0.33815846369297908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0.21037895853691524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0.77201680338167789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0.46721269365785978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0.85765343838767816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0.69707624111241362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0.5211458508819512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0.4500613809207471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0.61729069118633417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0.66862328955132011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6.9184604850145881E-2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0.59149267310593612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6.3837151183199214E-3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0.84603811136165874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0.64653843152501866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7.8457623200027249E-2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5.3847068902550088E-2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1.2562096699428427E-2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0.66941258236054046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0.78275773395546433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0.4724902585742744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0.2128927077628685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4.3110361730847813E-2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174</v>
      </c>
      <c r="F114" s="54">
        <v>0.52430555555555003</v>
      </c>
      <c r="G114" s="63"/>
      <c r="H114" s="41">
        <f t="shared" ca="1" si="4"/>
        <v>8.3220653200085315E-2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0.40535439676072049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5.3595460372691583E-2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0.96061702220491318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0"/>
  <sheetViews>
    <sheetView tabSelected="1" view="pageBreakPreview" topLeftCell="A28" zoomScale="90" zoomScaleNormal="100" zoomScaleSheetLayoutView="90" workbookViewId="0">
      <selection activeCell="D46" sqref="D46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23" t="s">
        <v>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ht="15.75" customHeight="1" x14ac:dyDescent="0.2">
      <c r="A2" s="223" t="s">
        <v>61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21" x14ac:dyDescent="0.2">
      <c r="A3" s="223" t="s">
        <v>38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21" x14ac:dyDescent="0.2">
      <c r="A4" s="223" t="s">
        <v>55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24" t="s">
        <v>39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s="67" customFormat="1" ht="18" customHeight="1" x14ac:dyDescent="0.2">
      <c r="A7" s="222" t="s">
        <v>40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07" t="s">
        <v>41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9"/>
    </row>
    <row r="10" spans="1:12" ht="18" customHeight="1" x14ac:dyDescent="0.2">
      <c r="A10" s="210" t="s">
        <v>1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2"/>
    </row>
    <row r="11" spans="1:12" ht="19.5" customHeight="1" x14ac:dyDescent="0.2">
      <c r="A11" s="210" t="s">
        <v>193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2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1" t="s">
        <v>195</v>
      </c>
      <c r="B13" s="72"/>
      <c r="C13" s="99"/>
      <c r="D13" s="100"/>
      <c r="E13" s="73"/>
      <c r="F13" s="149"/>
      <c r="G13" s="152" t="s">
        <v>196</v>
      </c>
      <c r="H13" s="73"/>
      <c r="I13" s="73"/>
      <c r="J13" s="73"/>
      <c r="K13" s="74"/>
      <c r="L13" s="75" t="s">
        <v>172</v>
      </c>
    </row>
    <row r="14" spans="1:12" ht="15.75" x14ac:dyDescent="0.2">
      <c r="A14" s="76" t="s">
        <v>186</v>
      </c>
      <c r="B14" s="77"/>
      <c r="C14" s="101"/>
      <c r="D14" s="102"/>
      <c r="E14" s="78"/>
      <c r="F14" s="150"/>
      <c r="G14" s="153" t="s">
        <v>197</v>
      </c>
      <c r="H14" s="78"/>
      <c r="I14" s="78"/>
      <c r="J14" s="78"/>
      <c r="K14" s="79"/>
      <c r="L14" s="154" t="s">
        <v>198</v>
      </c>
    </row>
    <row r="15" spans="1:12" ht="15" x14ac:dyDescent="0.2">
      <c r="A15" s="213" t="s">
        <v>8</v>
      </c>
      <c r="B15" s="214"/>
      <c r="C15" s="214"/>
      <c r="D15" s="214"/>
      <c r="E15" s="214"/>
      <c r="F15" s="214"/>
      <c r="G15" s="215"/>
      <c r="H15" s="228" t="s">
        <v>9</v>
      </c>
      <c r="I15" s="214"/>
      <c r="J15" s="214"/>
      <c r="K15" s="214"/>
      <c r="L15" s="229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194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5" t="s">
        <v>59</v>
      </c>
      <c r="H17" s="85" t="s">
        <v>191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5" t="s">
        <v>31</v>
      </c>
      <c r="H18" s="85" t="s">
        <v>192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6" t="s">
        <v>199</v>
      </c>
      <c r="H19" s="85" t="s">
        <v>190</v>
      </c>
      <c r="I19" s="86"/>
      <c r="J19" s="86"/>
      <c r="K19" s="157">
        <v>25</v>
      </c>
      <c r="L19" s="158" t="s">
        <v>200</v>
      </c>
    </row>
    <row r="20" spans="1:14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16" t="s">
        <v>42</v>
      </c>
      <c r="B21" s="218" t="s">
        <v>19</v>
      </c>
      <c r="C21" s="218" t="s">
        <v>43</v>
      </c>
      <c r="D21" s="218" t="s">
        <v>20</v>
      </c>
      <c r="E21" s="218" t="s">
        <v>44</v>
      </c>
      <c r="F21" s="218" t="s">
        <v>45</v>
      </c>
      <c r="G21" s="218" t="s">
        <v>22</v>
      </c>
      <c r="H21" s="218" t="s">
        <v>46</v>
      </c>
      <c r="I21" s="218" t="s">
        <v>47</v>
      </c>
      <c r="J21" s="218" t="s">
        <v>48</v>
      </c>
      <c r="K21" s="205" t="s">
        <v>49</v>
      </c>
      <c r="L21" s="220" t="s">
        <v>23</v>
      </c>
      <c r="M21" s="203" t="s">
        <v>57</v>
      </c>
      <c r="N21" s="204" t="s">
        <v>58</v>
      </c>
    </row>
    <row r="22" spans="1:14" s="95" customFormat="1" ht="13.5" customHeight="1" x14ac:dyDescent="0.2">
      <c r="A22" s="217"/>
      <c r="B22" s="219"/>
      <c r="C22" s="219"/>
      <c r="D22" s="219"/>
      <c r="E22" s="219"/>
      <c r="F22" s="219"/>
      <c r="G22" s="219"/>
      <c r="H22" s="219"/>
      <c r="I22" s="219"/>
      <c r="J22" s="219"/>
      <c r="K22" s="206"/>
      <c r="L22" s="221"/>
      <c r="M22" s="203"/>
      <c r="N22" s="204"/>
    </row>
    <row r="23" spans="1:14" ht="21.75" customHeight="1" x14ac:dyDescent="0.2">
      <c r="A23" s="165">
        <v>1</v>
      </c>
      <c r="B23" s="104">
        <v>38</v>
      </c>
      <c r="C23" s="104">
        <v>10062501225</v>
      </c>
      <c r="D23" s="105" t="s">
        <v>201</v>
      </c>
      <c r="E23" s="106" t="s">
        <v>202</v>
      </c>
      <c r="F23" s="96" t="s">
        <v>62</v>
      </c>
      <c r="G23" s="138" t="s">
        <v>34</v>
      </c>
      <c r="H23" s="179">
        <v>2.5945254629629631E-2</v>
      </c>
      <c r="I23" s="179"/>
      <c r="J23" s="148">
        <f t="shared" ref="J23:J31" si="0">IFERROR($K$19*3600/(HOUR(H23)*3600+MINUTE(H23)*60+SECOND(H23)),"")</f>
        <v>40.142729705619985</v>
      </c>
      <c r="K23" s="97"/>
      <c r="L23" s="166"/>
      <c r="M23" s="103">
        <v>0.52470358796296301</v>
      </c>
      <c r="N23" s="180">
        <v>0.51249999999999596</v>
      </c>
    </row>
    <row r="24" spans="1:14" ht="21.75" customHeight="1" x14ac:dyDescent="0.2">
      <c r="A24" s="165">
        <v>2</v>
      </c>
      <c r="B24" s="104">
        <v>52</v>
      </c>
      <c r="C24" s="104">
        <v>10091170179</v>
      </c>
      <c r="D24" s="105" t="s">
        <v>203</v>
      </c>
      <c r="E24" s="106" t="s">
        <v>204</v>
      </c>
      <c r="F24" s="96" t="s">
        <v>62</v>
      </c>
      <c r="G24" s="138" t="s">
        <v>65</v>
      </c>
      <c r="H24" s="179">
        <v>2.6476504629629635E-2</v>
      </c>
      <c r="I24" s="147">
        <f t="shared" ref="I24:I30" si="1">H24-$H$23</f>
        <v>5.3125000000000394E-4</v>
      </c>
      <c r="J24" s="148">
        <f t="shared" si="0"/>
        <v>39.335664335664333</v>
      </c>
      <c r="K24" s="97"/>
      <c r="L24" s="166"/>
      <c r="M24" s="103">
        <v>0.5149914351851852</v>
      </c>
      <c r="N24" s="180">
        <v>0.50277777777777399</v>
      </c>
    </row>
    <row r="25" spans="1:14" ht="21.75" customHeight="1" x14ac:dyDescent="0.2">
      <c r="A25" s="165">
        <v>3</v>
      </c>
      <c r="B25" s="104">
        <v>37</v>
      </c>
      <c r="C25" s="104">
        <v>10080746117</v>
      </c>
      <c r="D25" s="105" t="s">
        <v>205</v>
      </c>
      <c r="E25" s="106" t="s">
        <v>206</v>
      </c>
      <c r="F25" s="107" t="s">
        <v>62</v>
      </c>
      <c r="G25" s="138" t="s">
        <v>34</v>
      </c>
      <c r="H25" s="179">
        <v>2.6844675925925928E-2</v>
      </c>
      <c r="I25" s="147">
        <f t="shared" si="1"/>
        <v>8.9942129629629747E-4</v>
      </c>
      <c r="J25" s="148">
        <f t="shared" si="0"/>
        <v>38.809831824062094</v>
      </c>
      <c r="K25" s="97"/>
      <c r="L25" s="167"/>
      <c r="M25" s="103">
        <v>0.47557743055555557</v>
      </c>
      <c r="N25" s="180">
        <v>0.46319444444444402</v>
      </c>
    </row>
    <row r="26" spans="1:14" ht="21.75" customHeight="1" x14ac:dyDescent="0.2">
      <c r="A26" s="165">
        <v>4</v>
      </c>
      <c r="B26" s="104">
        <v>31</v>
      </c>
      <c r="C26" s="104">
        <v>10052470819</v>
      </c>
      <c r="D26" s="105" t="s">
        <v>207</v>
      </c>
      <c r="E26" s="106" t="s">
        <v>208</v>
      </c>
      <c r="F26" s="107" t="s">
        <v>62</v>
      </c>
      <c r="G26" s="138" t="s">
        <v>65</v>
      </c>
      <c r="H26" s="179">
        <v>2.7644212962962964E-2</v>
      </c>
      <c r="I26" s="147">
        <f t="shared" si="1"/>
        <v>1.6989583333333336E-3</v>
      </c>
      <c r="J26" s="148">
        <f t="shared" si="0"/>
        <v>37.688442211055275</v>
      </c>
      <c r="K26" s="97"/>
      <c r="L26" s="166"/>
      <c r="M26" s="103">
        <v>0.50898958333333333</v>
      </c>
      <c r="N26" s="180">
        <v>0.49652777777777501</v>
      </c>
    </row>
    <row r="27" spans="1:14" ht="21.75" customHeight="1" x14ac:dyDescent="0.2">
      <c r="A27" s="165">
        <v>5</v>
      </c>
      <c r="B27" s="104">
        <v>32</v>
      </c>
      <c r="C27" s="104">
        <v>10036034975</v>
      </c>
      <c r="D27" s="105" t="s">
        <v>209</v>
      </c>
      <c r="E27" s="106" t="s">
        <v>210</v>
      </c>
      <c r="F27" s="96" t="s">
        <v>62</v>
      </c>
      <c r="G27" s="138" t="s">
        <v>65</v>
      </c>
      <c r="H27" s="179">
        <v>2.8669560185185183E-2</v>
      </c>
      <c r="I27" s="147">
        <f t="shared" si="1"/>
        <v>2.7243055555555527E-3</v>
      </c>
      <c r="J27" s="148">
        <f t="shared" si="0"/>
        <v>36.334275333064191</v>
      </c>
      <c r="K27" s="97"/>
      <c r="L27" s="166"/>
      <c r="M27" s="103">
        <v>0.52706354166666669</v>
      </c>
      <c r="N27" s="180">
        <v>0.51458333333332895</v>
      </c>
    </row>
    <row r="28" spans="1:14" ht="21.75" customHeight="1" x14ac:dyDescent="0.2">
      <c r="A28" s="165">
        <v>6</v>
      </c>
      <c r="B28" s="104">
        <v>33</v>
      </c>
      <c r="C28" s="104">
        <v>10082146856</v>
      </c>
      <c r="D28" s="105" t="s">
        <v>211</v>
      </c>
      <c r="E28" s="106" t="s">
        <v>212</v>
      </c>
      <c r="F28" s="96" t="s">
        <v>171</v>
      </c>
      <c r="G28" s="138" t="s">
        <v>213</v>
      </c>
      <c r="H28" s="179">
        <v>2.9235648148148149E-2</v>
      </c>
      <c r="I28" s="147">
        <f t="shared" si="1"/>
        <v>3.2903935185185189E-3</v>
      </c>
      <c r="J28" s="148">
        <f t="shared" si="0"/>
        <v>35.629453681710217</v>
      </c>
      <c r="K28" s="97"/>
      <c r="L28" s="166"/>
      <c r="M28" s="103">
        <v>0.5216108796296296</v>
      </c>
      <c r="N28" s="180">
        <v>0.50902777777777397</v>
      </c>
    </row>
    <row r="29" spans="1:14" ht="21.75" customHeight="1" x14ac:dyDescent="0.2">
      <c r="A29" s="165">
        <v>7</v>
      </c>
      <c r="B29" s="104">
        <v>35</v>
      </c>
      <c r="C29" s="104">
        <v>10114152513</v>
      </c>
      <c r="D29" s="105" t="s">
        <v>214</v>
      </c>
      <c r="E29" s="106" t="s">
        <v>215</v>
      </c>
      <c r="F29" s="107" t="s">
        <v>171</v>
      </c>
      <c r="G29" s="138" t="s">
        <v>213</v>
      </c>
      <c r="H29" s="179">
        <v>2.9716550925925928E-2</v>
      </c>
      <c r="I29" s="147">
        <f t="shared" si="1"/>
        <v>3.7712962962962969E-3</v>
      </c>
      <c r="J29" s="148">
        <f t="shared" si="0"/>
        <v>35.046728971962615</v>
      </c>
      <c r="K29" s="97"/>
      <c r="L29" s="166"/>
      <c r="M29" s="103">
        <v>0.49808935185185188</v>
      </c>
      <c r="N29" s="180">
        <v>0.485416666666664</v>
      </c>
    </row>
    <row r="30" spans="1:14" ht="21.75" customHeight="1" x14ac:dyDescent="0.2">
      <c r="A30" s="165">
        <v>8</v>
      </c>
      <c r="B30" s="104">
        <v>36</v>
      </c>
      <c r="C30" s="104">
        <v>10091228379</v>
      </c>
      <c r="D30" s="105" t="s">
        <v>216</v>
      </c>
      <c r="E30" s="106" t="s">
        <v>217</v>
      </c>
      <c r="F30" s="107" t="s">
        <v>171</v>
      </c>
      <c r="G30" s="138" t="s">
        <v>213</v>
      </c>
      <c r="H30" s="179">
        <v>3.260787037037037E-2</v>
      </c>
      <c r="I30" s="147">
        <f t="shared" si="1"/>
        <v>6.6626157407407398E-3</v>
      </c>
      <c r="J30" s="148">
        <f t="shared" si="0"/>
        <v>31.948881789137381</v>
      </c>
      <c r="K30" s="97"/>
      <c r="L30" s="166"/>
      <c r="M30" s="103">
        <v>0.48635578703703702</v>
      </c>
      <c r="N30" s="180">
        <v>0.47361111111110998</v>
      </c>
    </row>
    <row r="31" spans="1:14" ht="21.75" customHeight="1" thickBot="1" x14ac:dyDescent="0.25">
      <c r="A31" s="168" t="s">
        <v>218</v>
      </c>
      <c r="B31" s="169">
        <v>34</v>
      </c>
      <c r="C31" s="169">
        <v>10105862548</v>
      </c>
      <c r="D31" s="170" t="s">
        <v>219</v>
      </c>
      <c r="E31" s="171" t="s">
        <v>220</v>
      </c>
      <c r="F31" s="181" t="s">
        <v>171</v>
      </c>
      <c r="G31" s="172" t="s">
        <v>213</v>
      </c>
      <c r="H31" s="182"/>
      <c r="I31" s="173"/>
      <c r="J31" s="174" t="str">
        <f t="shared" si="0"/>
        <v/>
      </c>
      <c r="K31" s="175"/>
      <c r="L31" s="176"/>
      <c r="M31" s="103">
        <v>0.5342844907407408</v>
      </c>
      <c r="N31" s="180">
        <v>0.52152777777777304</v>
      </c>
    </row>
    <row r="32" spans="1:14" ht="6.75" customHeight="1" thickTop="1" thickBot="1" x14ac:dyDescent="0.25">
      <c r="A32" s="159"/>
      <c r="B32" s="160"/>
      <c r="C32" s="160"/>
      <c r="D32" s="161"/>
      <c r="E32" s="162"/>
      <c r="F32" s="108"/>
      <c r="G32" s="163"/>
      <c r="H32" s="164"/>
      <c r="I32" s="164"/>
      <c r="J32" s="164"/>
      <c r="K32" s="164"/>
      <c r="L32" s="164"/>
    </row>
    <row r="33" spans="1:12" ht="15.75" thickTop="1" x14ac:dyDescent="0.2">
      <c r="A33" s="237" t="s">
        <v>50</v>
      </c>
      <c r="B33" s="238"/>
      <c r="C33" s="238"/>
      <c r="D33" s="238"/>
      <c r="E33" s="238"/>
      <c r="F33" s="238"/>
      <c r="G33" s="238" t="s">
        <v>51</v>
      </c>
      <c r="H33" s="238"/>
      <c r="I33" s="238"/>
      <c r="J33" s="238"/>
      <c r="K33" s="238"/>
      <c r="L33" s="239"/>
    </row>
    <row r="34" spans="1:12" x14ac:dyDescent="0.2">
      <c r="A34" s="177" t="s">
        <v>221</v>
      </c>
      <c r="B34" s="110"/>
      <c r="C34" s="111"/>
      <c r="D34" s="110"/>
      <c r="E34" s="112"/>
      <c r="F34" s="113"/>
      <c r="G34" s="114" t="s">
        <v>178</v>
      </c>
      <c r="H34" s="178">
        <v>3</v>
      </c>
      <c r="I34" s="116"/>
      <c r="J34" s="117"/>
      <c r="K34" s="139" t="s">
        <v>187</v>
      </c>
      <c r="L34" s="119">
        <f>COUNTIF(F23:F31,"ЗМС")</f>
        <v>0</v>
      </c>
    </row>
    <row r="35" spans="1:12" x14ac:dyDescent="0.2">
      <c r="A35" s="177" t="s">
        <v>222</v>
      </c>
      <c r="B35" s="110"/>
      <c r="C35" s="120"/>
      <c r="D35" s="110"/>
      <c r="E35" s="121"/>
      <c r="F35" s="122"/>
      <c r="G35" s="123" t="s">
        <v>179</v>
      </c>
      <c r="H35" s="115">
        <f>H36+H41</f>
        <v>9</v>
      </c>
      <c r="I35" s="124"/>
      <c r="J35" s="125"/>
      <c r="K35" s="139" t="s">
        <v>188</v>
      </c>
      <c r="L35" s="119">
        <f>COUNTIF(F23:F31,"МСМК")</f>
        <v>0</v>
      </c>
    </row>
    <row r="36" spans="1:12" x14ac:dyDescent="0.2">
      <c r="A36" s="177" t="s">
        <v>223</v>
      </c>
      <c r="B36" s="110"/>
      <c r="C36" s="126"/>
      <c r="D36" s="110"/>
      <c r="E36" s="121"/>
      <c r="F36" s="122"/>
      <c r="G36" s="123" t="s">
        <v>180</v>
      </c>
      <c r="H36" s="115">
        <f>H37+H38+H39+H40</f>
        <v>8</v>
      </c>
      <c r="I36" s="124"/>
      <c r="J36" s="125"/>
      <c r="K36" s="139" t="s">
        <v>189</v>
      </c>
      <c r="L36" s="119">
        <f>COUNTIF(F23:F31,"МС")</f>
        <v>0</v>
      </c>
    </row>
    <row r="37" spans="1:12" x14ac:dyDescent="0.2">
      <c r="A37" s="177" t="s">
        <v>224</v>
      </c>
      <c r="B37" s="110"/>
      <c r="C37" s="126"/>
      <c r="D37" s="110"/>
      <c r="E37" s="121"/>
      <c r="F37" s="122"/>
      <c r="G37" s="123" t="s">
        <v>181</v>
      </c>
      <c r="H37" s="115">
        <f>COUNT(A23:A139)</f>
        <v>8</v>
      </c>
      <c r="I37" s="124"/>
      <c r="J37" s="125"/>
      <c r="K37" s="118" t="s">
        <v>62</v>
      </c>
      <c r="L37" s="119">
        <f>COUNTIF(F23:F31,"КМС")</f>
        <v>5</v>
      </c>
    </row>
    <row r="38" spans="1:12" x14ac:dyDescent="0.2">
      <c r="A38" s="109"/>
      <c r="B38" s="110"/>
      <c r="C38" s="126"/>
      <c r="D38" s="110"/>
      <c r="E38" s="121"/>
      <c r="F38" s="122"/>
      <c r="G38" s="123" t="s">
        <v>182</v>
      </c>
      <c r="H38" s="115">
        <f>COUNTIF(A23:A138,"ЛИМ")</f>
        <v>0</v>
      </c>
      <c r="I38" s="124"/>
      <c r="J38" s="125"/>
      <c r="K38" s="118" t="s">
        <v>171</v>
      </c>
      <c r="L38" s="119">
        <f>COUNTIF(F23:F31,"1 СР")</f>
        <v>4</v>
      </c>
    </row>
    <row r="39" spans="1:12" x14ac:dyDescent="0.2">
      <c r="A39" s="109"/>
      <c r="B39" s="110"/>
      <c r="C39" s="110"/>
      <c r="D39" s="110"/>
      <c r="E39" s="121"/>
      <c r="F39" s="122"/>
      <c r="G39" s="123" t="s">
        <v>183</v>
      </c>
      <c r="H39" s="115">
        <f>COUNTIF(A23:A138,"НФ")</f>
        <v>0</v>
      </c>
      <c r="I39" s="124"/>
      <c r="J39" s="125"/>
      <c r="K39" s="118" t="s">
        <v>170</v>
      </c>
      <c r="L39" s="119">
        <f>COUNTIF(F23:F31,"2 СР")</f>
        <v>0</v>
      </c>
    </row>
    <row r="40" spans="1:12" x14ac:dyDescent="0.2">
      <c r="A40" s="109"/>
      <c r="B40" s="110"/>
      <c r="C40" s="110"/>
      <c r="D40" s="110"/>
      <c r="E40" s="121"/>
      <c r="F40" s="122"/>
      <c r="G40" s="123" t="s">
        <v>184</v>
      </c>
      <c r="H40" s="115">
        <f>COUNTIF(A23:A138,"ДСКВ")</f>
        <v>0</v>
      </c>
      <c r="I40" s="124"/>
      <c r="J40" s="125"/>
      <c r="K40" s="118" t="s">
        <v>169</v>
      </c>
      <c r="L40" s="119">
        <f>COUNTIF(F23:F32,"3 СР")</f>
        <v>0</v>
      </c>
    </row>
    <row r="41" spans="1:12" x14ac:dyDescent="0.2">
      <c r="A41" s="109"/>
      <c r="B41" s="110"/>
      <c r="C41" s="110"/>
      <c r="D41" s="110"/>
      <c r="E41" s="127"/>
      <c r="F41" s="128"/>
      <c r="G41" s="123" t="s">
        <v>185</v>
      </c>
      <c r="H41" s="115">
        <f>COUNTIF(A23:A138,"НС")</f>
        <v>1</v>
      </c>
      <c r="I41" s="129"/>
      <c r="J41" s="130"/>
      <c r="K41" s="139"/>
      <c r="L41" s="140"/>
    </row>
    <row r="42" spans="1:12" x14ac:dyDescent="0.2">
      <c r="A42" s="109"/>
      <c r="B42" s="131"/>
      <c r="C42" s="131"/>
      <c r="D42" s="110"/>
      <c r="E42" s="132"/>
      <c r="F42" s="141"/>
      <c r="G42" s="141"/>
      <c r="H42" s="142"/>
      <c r="I42" s="143"/>
      <c r="J42" s="144"/>
      <c r="K42" s="141"/>
      <c r="L42" s="133"/>
    </row>
    <row r="43" spans="1:12" ht="15.75" x14ac:dyDescent="0.2">
      <c r="A43" s="240" t="s">
        <v>52</v>
      </c>
      <c r="B43" s="241"/>
      <c r="C43" s="241"/>
      <c r="D43" s="241"/>
      <c r="E43" s="241"/>
      <c r="F43" s="134"/>
      <c r="G43" s="241" t="s">
        <v>53</v>
      </c>
      <c r="H43" s="241"/>
      <c r="I43" s="241" t="s">
        <v>54</v>
      </c>
      <c r="J43" s="241"/>
      <c r="K43" s="241"/>
      <c r="L43" s="242"/>
    </row>
    <row r="44" spans="1:12" x14ac:dyDescent="0.2">
      <c r="A44" s="230"/>
      <c r="B44" s="231"/>
      <c r="C44" s="231"/>
      <c r="D44" s="231"/>
      <c r="E44" s="231"/>
      <c r="F44" s="232"/>
      <c r="G44" s="232"/>
      <c r="H44" s="232"/>
      <c r="I44" s="232"/>
      <c r="J44" s="232"/>
      <c r="K44" s="232"/>
      <c r="L44" s="233"/>
    </row>
    <row r="45" spans="1:12" x14ac:dyDescent="0.2">
      <c r="A45" s="135"/>
      <c r="B45" s="145"/>
      <c r="C45" s="145"/>
      <c r="D45" s="145"/>
      <c r="E45" s="146"/>
      <c r="F45" s="145"/>
      <c r="G45" s="145"/>
      <c r="H45" s="142"/>
      <c r="I45" s="142"/>
      <c r="J45" s="145"/>
      <c r="K45" s="145"/>
      <c r="L45" s="136"/>
    </row>
    <row r="46" spans="1:12" x14ac:dyDescent="0.2">
      <c r="A46" s="135"/>
      <c r="B46" s="145"/>
      <c r="C46" s="145"/>
      <c r="D46" s="145"/>
      <c r="E46" s="146"/>
      <c r="F46" s="145"/>
      <c r="G46" s="145"/>
      <c r="H46" s="142"/>
      <c r="I46" s="142"/>
      <c r="J46" s="145"/>
      <c r="K46" s="145"/>
      <c r="L46" s="136"/>
    </row>
    <row r="47" spans="1:12" x14ac:dyDescent="0.2">
      <c r="A47" s="230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4"/>
    </row>
    <row r="48" spans="1:12" x14ac:dyDescent="0.2">
      <c r="A48" s="230"/>
      <c r="B48" s="231"/>
      <c r="C48" s="231"/>
      <c r="D48" s="231"/>
      <c r="E48" s="231"/>
      <c r="F48" s="235"/>
      <c r="G48" s="235"/>
      <c r="H48" s="235"/>
      <c r="I48" s="235"/>
      <c r="J48" s="235"/>
      <c r="K48" s="235"/>
      <c r="L48" s="236"/>
    </row>
    <row r="49" spans="1:12" ht="16.5" thickBot="1" x14ac:dyDescent="0.25">
      <c r="A49" s="225"/>
      <c r="B49" s="226"/>
      <c r="C49" s="226"/>
      <c r="D49" s="226"/>
      <c r="E49" s="226"/>
      <c r="F49" s="137"/>
      <c r="G49" s="226" t="str">
        <f>G17</f>
        <v>Лелюк А.Ф. (ВК, г. Майкоп)</v>
      </c>
      <c r="H49" s="226"/>
      <c r="I49" s="226" t="str">
        <f>G18</f>
        <v>Воронов А.М. (1К, г. Майкоп)</v>
      </c>
      <c r="J49" s="226"/>
      <c r="K49" s="226"/>
      <c r="L49" s="227"/>
    </row>
    <row r="50" spans="1:12" ht="13.5" thickTop="1" x14ac:dyDescent="0.2"/>
  </sheetData>
  <sortState ref="A23:U120">
    <sortCondition ref="A23:A120"/>
  </sortState>
  <mergeCells count="39">
    <mergeCell ref="A49:E49"/>
    <mergeCell ref="G49:H49"/>
    <mergeCell ref="I49:L49"/>
    <mergeCell ref="H15:L15"/>
    <mergeCell ref="A44:E44"/>
    <mergeCell ref="F44:L44"/>
    <mergeCell ref="A47:E47"/>
    <mergeCell ref="F47:L47"/>
    <mergeCell ref="A48:E48"/>
    <mergeCell ref="F48:L48"/>
    <mergeCell ref="A33:F33"/>
    <mergeCell ref="G33:L33"/>
    <mergeCell ref="A43:E43"/>
    <mergeCell ref="G43:H43"/>
    <mergeCell ref="I43:L43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2021-09-28T13:52:08Z</dcterms:modified>
</cp:coreProperties>
</file>