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время'!$A$21:$K$21</definedName>
    <definedName name="_xlnm.Print_Titles" localSheetId="0">'Итог прот ВМХ гонка на время'!$21:$21</definedName>
    <definedName name="_xlnm.Print_Area" localSheetId="0">'Итог прот ВМХ гонка на время'!$A$1:$K$50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2" i="2" l="1"/>
  <c r="K41" i="2"/>
  <c r="K40" i="2"/>
  <c r="J50" i="2" l="1"/>
  <c r="K39" i="2" l="1"/>
  <c r="I39" i="2"/>
  <c r="H50" i="2" l="1"/>
  <c r="E50" i="2"/>
  <c r="I42" i="2"/>
  <c r="I41" i="2"/>
  <c r="I40" i="2"/>
  <c r="K38" i="2"/>
  <c r="K37" i="2"/>
  <c r="K36" i="2"/>
  <c r="I38" i="2" l="1"/>
  <c r="I37" i="2" s="1"/>
</calcChain>
</file>

<file path=xl/sharedStrings.xml><?xml version="1.0" encoding="utf-8"?>
<sst xmlns="http://schemas.openxmlformats.org/spreadsheetml/2006/main" count="112" uniqueCount="87">
  <si>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</si>
  <si>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</si>
  <si>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</si>
  <si>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</si>
  <si>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</si>
  <si>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</si>
  <si>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</si>
  <si>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</si>
  <si>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</si>
  <si>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</si>
  <si>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</si>
  <si>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</si>
  <si>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</si>
  <si>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</si>
  <si>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</si>
  <si>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</si>
  <si>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</si>
  <si>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</si>
  <si>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</si>
  <si>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</si>
  <si>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</si>
  <si>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</si>
  <si>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</si>
  <si>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</si>
  <si>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</si>
  <si>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</si>
  <si>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</si>
  <si>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</si>
  <si>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</si>
  <si>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</si>
  <si>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</si>
  <si>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</si>
  <si>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</si>
  <si>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</si>
  <si>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</si>
  <si>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</si>
  <si>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</si>
  <si>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</si>
  <si>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</si>
  <si>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</si>
  <si>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</si>
  <si>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</si>
  <si>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</si>
  <si>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</si>
  <si>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</si>
  <si>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</si>
  <si>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</si>
  <si>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</si>
  <si>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</si>
  <si>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</si>
  <si>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</si>
  <si>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</si>
  <si>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ГБУ РМ"СШОР по велоспорту"</t>
  </si>
  <si>
    <t>Санкт-Петербург</t>
  </si>
  <si>
    <t>ГБУ БО СШОР "Русь"</t>
  </si>
  <si>
    <t>Девушки 15-16 лет</t>
  </si>
  <si>
    <t>Бодырева Анастасия</t>
  </si>
  <si>
    <t>Акишина Дарья</t>
  </si>
  <si>
    <t>Тарасова Ксения</t>
  </si>
  <si>
    <t>Завязкина Карина</t>
  </si>
  <si>
    <t>ГБУ СШОР Петродворцового района СПБ</t>
  </si>
  <si>
    <t>Сафина Арианна</t>
  </si>
  <si>
    <t>Рыжова Дарья</t>
  </si>
  <si>
    <t>Воронкова Альбина</t>
  </si>
  <si>
    <t>Сухарева Софья</t>
  </si>
  <si>
    <t>Министерство физической культуры и спорта Брянской области</t>
  </si>
  <si>
    <t>РОО "Федерация велосипедного спорта Брянской области"</t>
  </si>
  <si>
    <t>ГБУ БО "Центр спортивной подготовки Брянской области"</t>
  </si>
  <si>
    <t>№ ЕКП 2022: 4690</t>
  </si>
  <si>
    <t>БОЧАНОВ В.А. (ВК, г. Омск)</t>
  </si>
  <si>
    <t>БУКОВА О.Ю. (IК, г. Пенза)</t>
  </si>
  <si>
    <r>
      <t xml:space="preserve">НАЧАЛО ГОНКИ: </t>
    </r>
    <r>
      <rPr>
        <sz val="11"/>
        <rFont val="Calibri"/>
        <family val="2"/>
        <charset val="204"/>
      </rPr>
      <t>15ч 25м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</si>
  <si>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</si>
  <si>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 xml:space="preserve"> МЕСТО ПРОВЕДЕНИЯ: г. Брянск</t>
  </si>
  <si>
    <t xml:space="preserve"> ДАТА ПРОВЕДЕНИЯ: 16 июня 2022 года </t>
  </si>
  <si>
    <t xml:space="preserve">НАЗВАНИЕ ТРАССЫ / РЕГ.НОМЕР: Велодром </t>
  </si>
  <si>
    <t>Личманова Любовь</t>
  </si>
  <si>
    <t>ГБУ СШ "Локомотив" Выборгского района</t>
  </si>
  <si>
    <t>Дуляр Софья</t>
  </si>
  <si>
    <t>ГБУ СШОР Петродворцового района</t>
  </si>
  <si>
    <t>Бовкун Елизавета</t>
  </si>
  <si>
    <t>ГБУ МО"СШОР по велоспорту"</t>
  </si>
  <si>
    <t>Маришева Анастасия</t>
  </si>
  <si>
    <t>Температура: +25</t>
  </si>
  <si>
    <t>Брянская область</t>
  </si>
  <si>
    <t>Московская область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</si>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</sst>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0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1" fillId="0" borderId="24" xfId="0" applyFont="1" applyFill="1" applyBorder="1" applyAlignment="1">
      <alignment horizontal="center"/>
    </xf>
    <xf numFmtId="165" fontId="20" fillId="0" borderId="24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36" xfId="0" applyNumberFormat="1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left"/>
    </xf>
    <xf numFmtId="165" fontId="20" fillId="0" borderId="36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0"/>
  <sheetViews>
    <sheetView tabSelected="1" view="pageBreakPreview" topLeftCell="A10" zoomScaleNormal="100" zoomScaleSheetLayoutView="100" zoomScalePageLayoutView="95" workbookViewId="0">
      <selection activeCell="K23" sqref="K2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0.2851562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5.5703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2.5" customHeight="1" x14ac:dyDescent="0.2">
      <c r="A2" s="105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2.5" customHeight="1" x14ac:dyDescent="0.2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2.5" customHeight="1" x14ac:dyDescent="0.2">
      <c r="A4" s="105" t="s">
        <v>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1" customHeight="1" x14ac:dyDescent="0.2">
      <c r="A5" s="105" t="s">
        <v>67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3" customFormat="1" ht="28.5" x14ac:dyDescent="0.2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s="3" customFormat="1" ht="18" customHeight="1" x14ac:dyDescent="0.2">
      <c r="A7" s="102" t="s">
        <v>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s="3" customFormat="1" ht="6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" customHeight="1" thickTop="1" x14ac:dyDescent="0.2">
      <c r="A9" s="104" t="s">
        <v>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18" customHeight="1" x14ac:dyDescent="0.2">
      <c r="A10" s="95" t="s">
        <v>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19.5" customHeight="1" x14ac:dyDescent="0.2">
      <c r="A11" s="95" t="s">
        <v>55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7.5" customHeight="1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5.75" x14ac:dyDescent="0.2">
      <c r="A13" s="97" t="s">
        <v>73</v>
      </c>
      <c r="B13" s="97"/>
      <c r="C13" s="97"/>
      <c r="D13" s="97"/>
      <c r="E13" s="4"/>
      <c r="F13" s="4"/>
      <c r="H13" s="66" t="s">
        <v>71</v>
      </c>
      <c r="I13" s="4"/>
      <c r="J13" s="5"/>
      <c r="K13" s="6" t="s">
        <v>6</v>
      </c>
    </row>
    <row r="14" spans="1:11" ht="15.75" x14ac:dyDescent="0.2">
      <c r="A14" s="98" t="s">
        <v>74</v>
      </c>
      <c r="B14" s="98"/>
      <c r="C14" s="98"/>
      <c r="D14" s="98"/>
      <c r="E14" s="7"/>
      <c r="F14" s="7"/>
      <c r="H14" s="67" t="s">
        <v>72</v>
      </c>
      <c r="I14" s="7"/>
      <c r="J14" s="8"/>
      <c r="K14" s="70" t="s">
        <v>68</v>
      </c>
    </row>
    <row r="15" spans="1:11" ht="15" x14ac:dyDescent="0.2">
      <c r="A15" s="99" t="s">
        <v>7</v>
      </c>
      <c r="B15" s="99"/>
      <c r="C15" s="99"/>
      <c r="D15" s="99"/>
      <c r="E15" s="99"/>
      <c r="F15" s="99"/>
      <c r="G15" s="99"/>
      <c r="H15" s="99"/>
      <c r="I15" s="100" t="s">
        <v>8</v>
      </c>
      <c r="J15" s="100"/>
      <c r="K15" s="100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89" t="s">
        <v>75</v>
      </c>
      <c r="J16" s="89"/>
      <c r="K16" s="89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8" t="s">
        <v>69</v>
      </c>
      <c r="I17" s="15" t="s">
        <v>11</v>
      </c>
      <c r="J17" s="16"/>
      <c r="K17" s="65">
        <v>2.7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8" t="s">
        <v>70</v>
      </c>
      <c r="I18" s="15" t="s">
        <v>13</v>
      </c>
      <c r="J18" s="16"/>
      <c r="K18" s="65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9" t="s">
        <v>48</v>
      </c>
      <c r="I19" s="20" t="s">
        <v>46</v>
      </c>
      <c r="J19" s="63">
        <v>350</v>
      </c>
      <c r="K19" s="64">
        <v>350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6">
        <v>1</v>
      </c>
      <c r="B22" s="74">
        <v>86</v>
      </c>
      <c r="C22" s="72">
        <v>10089109133</v>
      </c>
      <c r="D22" s="75" t="s">
        <v>56</v>
      </c>
      <c r="E22" s="72">
        <v>2006</v>
      </c>
      <c r="F22" s="72" t="s">
        <v>27</v>
      </c>
      <c r="G22" s="72" t="s">
        <v>86</v>
      </c>
      <c r="H22" s="72" t="s">
        <v>47</v>
      </c>
      <c r="I22" s="73">
        <v>4.4214120370370371E-4</v>
      </c>
      <c r="J22" s="61"/>
      <c r="K22" s="62"/>
    </row>
    <row r="23" spans="1:11" s="30" customFormat="1" ht="27" customHeight="1" x14ac:dyDescent="0.2">
      <c r="A23" s="76">
        <v>2</v>
      </c>
      <c r="B23" s="74">
        <v>121</v>
      </c>
      <c r="C23" s="72">
        <v>10101157442</v>
      </c>
      <c r="D23" s="75" t="s">
        <v>59</v>
      </c>
      <c r="E23" s="72">
        <v>2006</v>
      </c>
      <c r="F23" s="72" t="s">
        <v>39</v>
      </c>
      <c r="G23" s="72" t="s">
        <v>53</v>
      </c>
      <c r="H23" s="72" t="s">
        <v>60</v>
      </c>
      <c r="I23" s="73">
        <v>4.5672453703703701E-4</v>
      </c>
      <c r="J23" s="61"/>
      <c r="K23" s="62"/>
    </row>
    <row r="24" spans="1:11" s="30" customFormat="1" ht="27" customHeight="1" x14ac:dyDescent="0.2">
      <c r="A24" s="76">
        <v>3</v>
      </c>
      <c r="B24" s="74">
        <v>777</v>
      </c>
      <c r="C24" s="72">
        <v>10112255050</v>
      </c>
      <c r="D24" s="75" t="s">
        <v>61</v>
      </c>
      <c r="E24" s="72">
        <v>2007</v>
      </c>
      <c r="F24" s="72" t="s">
        <v>41</v>
      </c>
      <c r="G24" s="72" t="s">
        <v>53</v>
      </c>
      <c r="H24" s="72" t="s">
        <v>60</v>
      </c>
      <c r="I24" s="73">
        <v>4.6180555555555553E-4</v>
      </c>
      <c r="J24" s="61"/>
      <c r="K24" s="62"/>
    </row>
    <row r="25" spans="1:11" s="30" customFormat="1" ht="27" customHeight="1" x14ac:dyDescent="0.2">
      <c r="A25" s="76">
        <v>4</v>
      </c>
      <c r="B25" s="74">
        <v>70</v>
      </c>
      <c r="C25" s="72">
        <v>10090050841</v>
      </c>
      <c r="D25" s="75" t="s">
        <v>58</v>
      </c>
      <c r="E25" s="72">
        <v>2006</v>
      </c>
      <c r="F25" s="72" t="s">
        <v>37</v>
      </c>
      <c r="G25" s="72" t="s">
        <v>86</v>
      </c>
      <c r="H25" s="72" t="s">
        <v>52</v>
      </c>
      <c r="I25" s="73">
        <v>4.6211805555555551E-4</v>
      </c>
      <c r="J25" s="61"/>
      <c r="K25" s="62"/>
    </row>
    <row r="26" spans="1:11" s="30" customFormat="1" ht="27" customHeight="1" x14ac:dyDescent="0.2">
      <c r="A26" s="76">
        <v>5</v>
      </c>
      <c r="B26" s="74">
        <v>56</v>
      </c>
      <c r="C26" s="72">
        <v>10089109331</v>
      </c>
      <c r="D26" s="75" t="s">
        <v>57</v>
      </c>
      <c r="E26" s="72">
        <v>2006</v>
      </c>
      <c r="F26" s="72" t="s">
        <v>37</v>
      </c>
      <c r="G26" s="72" t="s">
        <v>86</v>
      </c>
      <c r="H26" s="72" t="s">
        <v>47</v>
      </c>
      <c r="I26" s="73">
        <v>4.6270833333333336E-4</v>
      </c>
      <c r="J26" s="61"/>
      <c r="K26" s="62"/>
    </row>
    <row r="27" spans="1:11" s="30" customFormat="1" ht="27" customHeight="1" x14ac:dyDescent="0.2">
      <c r="A27" s="76">
        <v>6</v>
      </c>
      <c r="B27" s="74">
        <v>22</v>
      </c>
      <c r="C27" s="72">
        <v>10091855041</v>
      </c>
      <c r="D27" s="75" t="s">
        <v>76</v>
      </c>
      <c r="E27" s="72">
        <v>2006</v>
      </c>
      <c r="F27" s="72" t="s">
        <v>41</v>
      </c>
      <c r="G27" s="72" t="s">
        <v>53</v>
      </c>
      <c r="H27" s="72" t="s">
        <v>77</v>
      </c>
      <c r="I27" s="73">
        <v>4.8403935185185182E-4</v>
      </c>
      <c r="J27" s="61"/>
      <c r="K27" s="62"/>
    </row>
    <row r="28" spans="1:11" s="30" customFormat="1" ht="27" customHeight="1" x14ac:dyDescent="0.2">
      <c r="A28" s="76">
        <v>7</v>
      </c>
      <c r="B28" s="74">
        <v>329</v>
      </c>
      <c r="C28" s="72">
        <v>10104452109</v>
      </c>
      <c r="D28" s="75" t="s">
        <v>63</v>
      </c>
      <c r="E28" s="72">
        <v>2006</v>
      </c>
      <c r="F28" s="72" t="s">
        <v>27</v>
      </c>
      <c r="G28" s="72" t="s">
        <v>84</v>
      </c>
      <c r="H28" s="72" t="s">
        <v>54</v>
      </c>
      <c r="I28" s="73">
        <v>4.8906250000000002E-4</v>
      </c>
      <c r="J28" s="61"/>
      <c r="K28" s="62"/>
    </row>
    <row r="29" spans="1:11" s="30" customFormat="1" ht="27" customHeight="1" x14ac:dyDescent="0.2">
      <c r="A29" s="76">
        <v>8</v>
      </c>
      <c r="B29" s="74">
        <v>878</v>
      </c>
      <c r="C29" s="72">
        <v>10104993083</v>
      </c>
      <c r="D29" s="75" t="s">
        <v>78</v>
      </c>
      <c r="E29" s="72">
        <v>2007</v>
      </c>
      <c r="F29" s="72" t="s">
        <v>41</v>
      </c>
      <c r="G29" s="72" t="s">
        <v>53</v>
      </c>
      <c r="H29" s="72" t="s">
        <v>79</v>
      </c>
      <c r="I29" s="73">
        <v>4.9622685185185186E-4</v>
      </c>
      <c r="J29" s="61"/>
      <c r="K29" s="62"/>
    </row>
    <row r="30" spans="1:11" s="30" customFormat="1" ht="27" customHeight="1" x14ac:dyDescent="0.2">
      <c r="A30" s="76">
        <v>9</v>
      </c>
      <c r="B30" s="74">
        <v>67</v>
      </c>
      <c r="C30" s="72">
        <v>10091230504</v>
      </c>
      <c r="D30" s="75" t="s">
        <v>62</v>
      </c>
      <c r="E30" s="72">
        <v>2007</v>
      </c>
      <c r="F30" s="72" t="s">
        <v>39</v>
      </c>
      <c r="G30" s="72" t="s">
        <v>86</v>
      </c>
      <c r="H30" s="72" t="s">
        <v>47</v>
      </c>
      <c r="I30" s="73">
        <v>5.0472222222222227E-4</v>
      </c>
      <c r="J30" s="61"/>
      <c r="K30" s="62"/>
    </row>
    <row r="31" spans="1:11" s="30" customFormat="1" ht="27" customHeight="1" x14ac:dyDescent="0.2">
      <c r="A31" s="76">
        <v>10</v>
      </c>
      <c r="B31" s="74">
        <v>711</v>
      </c>
      <c r="C31" s="72">
        <v>10092522523</v>
      </c>
      <c r="D31" s="75" t="s">
        <v>80</v>
      </c>
      <c r="E31" s="72">
        <v>2006</v>
      </c>
      <c r="F31" s="72" t="s">
        <v>41</v>
      </c>
      <c r="G31" s="72" t="s">
        <v>85</v>
      </c>
      <c r="H31" s="72" t="s">
        <v>81</v>
      </c>
      <c r="I31" s="73">
        <v>5.070717592592593E-4</v>
      </c>
      <c r="J31" s="61"/>
      <c r="K31" s="62"/>
    </row>
    <row r="32" spans="1:11" s="30" customFormat="1" ht="27" customHeight="1" x14ac:dyDescent="0.2">
      <c r="A32" s="76">
        <v>11</v>
      </c>
      <c r="B32" s="74">
        <v>785</v>
      </c>
      <c r="C32" s="72">
        <v>10117597326</v>
      </c>
      <c r="D32" s="75" t="s">
        <v>64</v>
      </c>
      <c r="E32" s="72">
        <v>2007</v>
      </c>
      <c r="F32" s="72" t="s">
        <v>37</v>
      </c>
      <c r="G32" s="72" t="s">
        <v>53</v>
      </c>
      <c r="H32" s="72" t="s">
        <v>60</v>
      </c>
      <c r="I32" s="73">
        <v>5.1140046296296296E-4</v>
      </c>
      <c r="J32" s="61"/>
      <c r="K32" s="62"/>
    </row>
    <row r="33" spans="1:11" s="30" customFormat="1" ht="27" customHeight="1" thickBot="1" x14ac:dyDescent="0.25">
      <c r="A33" s="77">
        <v>12</v>
      </c>
      <c r="B33" s="78">
        <v>715</v>
      </c>
      <c r="C33" s="79">
        <v>10121398009</v>
      </c>
      <c r="D33" s="80" t="s">
        <v>82</v>
      </c>
      <c r="E33" s="79">
        <v>2006</v>
      </c>
      <c r="F33" s="79" t="s">
        <v>37</v>
      </c>
      <c r="G33" s="79" t="s">
        <v>85</v>
      </c>
      <c r="H33" s="79" t="s">
        <v>81</v>
      </c>
      <c r="I33" s="81">
        <v>5.2572916666666664E-4</v>
      </c>
      <c r="J33" s="82"/>
      <c r="K33" s="83"/>
    </row>
    <row r="34" spans="1:11" ht="7.5" customHeight="1" thickTop="1" thickBot="1" x14ac:dyDescent="0.25">
      <c r="A34" s="31"/>
      <c r="B34" s="32"/>
      <c r="C34" s="32"/>
      <c r="D34" s="33"/>
      <c r="E34" s="34"/>
      <c r="F34" s="35"/>
      <c r="G34" s="34"/>
      <c r="H34" s="34"/>
      <c r="I34" s="36"/>
      <c r="J34" s="36"/>
      <c r="K34" s="36"/>
    </row>
    <row r="35" spans="1:11" ht="13.5" thickTop="1" x14ac:dyDescent="0.2">
      <c r="A35" s="90" t="s">
        <v>28</v>
      </c>
      <c r="B35" s="90"/>
      <c r="C35" s="90"/>
      <c r="D35" s="90"/>
      <c r="E35" s="52"/>
      <c r="F35" s="52"/>
      <c r="G35" s="52"/>
      <c r="H35" s="91" t="s">
        <v>29</v>
      </c>
      <c r="I35" s="91"/>
      <c r="J35" s="91"/>
      <c r="K35" s="91"/>
    </row>
    <row r="36" spans="1:11" ht="15" x14ac:dyDescent="0.2">
      <c r="A36" s="37" t="s">
        <v>83</v>
      </c>
      <c r="B36" s="38"/>
      <c r="C36" s="53"/>
      <c r="D36" s="40"/>
      <c r="E36" s="54"/>
      <c r="F36" s="54"/>
      <c r="G36" s="39"/>
      <c r="H36" s="55" t="s">
        <v>30</v>
      </c>
      <c r="I36" s="71">
        <v>4</v>
      </c>
      <c r="J36" s="55" t="s">
        <v>31</v>
      </c>
      <c r="K36" s="59">
        <f>COUNTIF(F$21:F143,"ЗМС")</f>
        <v>0</v>
      </c>
    </row>
    <row r="37" spans="1:11" ht="15" x14ac:dyDescent="0.2">
      <c r="A37" s="37" t="s">
        <v>49</v>
      </c>
      <c r="B37" s="38"/>
      <c r="C37" s="56"/>
      <c r="D37" s="40"/>
      <c r="E37" s="51"/>
      <c r="F37" s="51"/>
      <c r="G37" s="41"/>
      <c r="H37" s="55" t="s">
        <v>32</v>
      </c>
      <c r="I37" s="60">
        <f>I38+I42</f>
        <v>12</v>
      </c>
      <c r="J37" s="55" t="s">
        <v>33</v>
      </c>
      <c r="K37" s="59">
        <f>COUNTIF(F$21:F143,"МСМК")</f>
        <v>0</v>
      </c>
    </row>
    <row r="38" spans="1:11" ht="15" x14ac:dyDescent="0.2">
      <c r="A38" s="37" t="s">
        <v>50</v>
      </c>
      <c r="B38" s="38"/>
      <c r="C38" s="57"/>
      <c r="D38" s="40"/>
      <c r="E38" s="51"/>
      <c r="F38" s="51"/>
      <c r="G38" s="41"/>
      <c r="H38" s="55" t="s">
        <v>34</v>
      </c>
      <c r="I38" s="60">
        <f>I39+I40+I41</f>
        <v>12</v>
      </c>
      <c r="J38" s="55" t="s">
        <v>26</v>
      </c>
      <c r="K38" s="59">
        <f>COUNTIF(F$21:F33,"МС")</f>
        <v>0</v>
      </c>
    </row>
    <row r="39" spans="1:11" ht="15" x14ac:dyDescent="0.2">
      <c r="A39" s="37" t="s">
        <v>51</v>
      </c>
      <c r="B39" s="38"/>
      <c r="C39" s="57"/>
      <c r="D39" s="40"/>
      <c r="E39" s="51"/>
      <c r="F39" s="51"/>
      <c r="G39" s="41"/>
      <c r="H39" s="55" t="s">
        <v>35</v>
      </c>
      <c r="I39" s="60">
        <f>COUNT(A10:A98)</f>
        <v>12</v>
      </c>
      <c r="J39" s="55" t="s">
        <v>27</v>
      </c>
      <c r="K39" s="59">
        <f>COUNTIF(F$20:F33,"КМС")</f>
        <v>2</v>
      </c>
    </row>
    <row r="40" spans="1:11" ht="15" x14ac:dyDescent="0.2">
      <c r="A40" s="42"/>
      <c r="B40" s="38"/>
      <c r="C40" s="57"/>
      <c r="D40" s="40"/>
      <c r="E40" s="43"/>
      <c r="F40" s="43"/>
      <c r="G40" s="43"/>
      <c r="H40" s="55" t="s">
        <v>36</v>
      </c>
      <c r="I40" s="60">
        <f>COUNTIF(A10:A97,"НФ")</f>
        <v>0</v>
      </c>
      <c r="J40" s="55" t="s">
        <v>37</v>
      </c>
      <c r="K40" s="59">
        <f>COUNTIF(F$20:F34,"1 СР")</f>
        <v>4</v>
      </c>
    </row>
    <row r="41" spans="1:11" x14ac:dyDescent="0.2">
      <c r="A41" s="44"/>
      <c r="B41" s="14"/>
      <c r="C41" s="14"/>
      <c r="D41" s="40"/>
      <c r="E41" s="43"/>
      <c r="F41" s="43"/>
      <c r="G41" s="43"/>
      <c r="H41" s="55" t="s">
        <v>38</v>
      </c>
      <c r="I41" s="60">
        <f>COUNTIF(A10:A97,"ДСКВ")</f>
        <v>0</v>
      </c>
      <c r="J41" s="55" t="s">
        <v>39</v>
      </c>
      <c r="K41" s="59">
        <f>COUNTIF(F$20:F35,"2 СР")</f>
        <v>2</v>
      </c>
    </row>
    <row r="42" spans="1:11" ht="15" x14ac:dyDescent="0.2">
      <c r="A42" s="45"/>
      <c r="B42" s="38"/>
      <c r="C42" s="18"/>
      <c r="D42" s="40"/>
      <c r="E42" s="51"/>
      <c r="F42" s="51"/>
      <c r="G42" s="41"/>
      <c r="H42" s="55" t="s">
        <v>40</v>
      </c>
      <c r="I42" s="60">
        <f>COUNTIF(A10:A97,"НС")</f>
        <v>0</v>
      </c>
      <c r="J42" s="55" t="s">
        <v>41</v>
      </c>
      <c r="K42" s="59">
        <f>COUNTIF(F$20:F36,"3 СР")</f>
        <v>4</v>
      </c>
    </row>
    <row r="43" spans="1:11" ht="5.25" customHeight="1" x14ac:dyDescent="0.2">
      <c r="A43" s="45"/>
      <c r="B43" s="38"/>
      <c r="C43" s="38"/>
      <c r="D43" s="38"/>
      <c r="E43" s="38"/>
      <c r="F43" s="38"/>
      <c r="G43" s="14"/>
      <c r="H43" s="14"/>
      <c r="I43" s="46"/>
      <c r="J43" s="47"/>
      <c r="K43" s="48"/>
    </row>
    <row r="44" spans="1:11" x14ac:dyDescent="0.2">
      <c r="A44" s="92" t="s">
        <v>42</v>
      </c>
      <c r="B44" s="92"/>
      <c r="C44" s="92"/>
      <c r="D44" s="92"/>
      <c r="E44" s="93" t="s">
        <v>43</v>
      </c>
      <c r="F44" s="93"/>
      <c r="G44" s="93"/>
      <c r="H44" s="93" t="s">
        <v>44</v>
      </c>
      <c r="I44" s="93"/>
      <c r="J44" s="94" t="s">
        <v>45</v>
      </c>
      <c r="K44" s="94"/>
    </row>
    <row r="45" spans="1:11" x14ac:dyDescent="0.2">
      <c r="A45" s="84"/>
      <c r="B45" s="84"/>
      <c r="C45" s="84"/>
      <c r="D45" s="84"/>
      <c r="E45" s="84"/>
      <c r="F45" s="85"/>
      <c r="G45" s="85"/>
      <c r="H45" s="85"/>
      <c r="I45" s="85"/>
      <c r="J45" s="85"/>
      <c r="K45" s="85"/>
    </row>
    <row r="46" spans="1:11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0"/>
    </row>
    <row r="47" spans="1:1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0"/>
    </row>
    <row r="48" spans="1:11" x14ac:dyDescent="0.2">
      <c r="A48" s="49"/>
      <c r="B48" s="51"/>
      <c r="C48" s="51"/>
      <c r="D48" s="51"/>
      <c r="E48" s="51"/>
      <c r="F48" s="51"/>
      <c r="G48" s="51"/>
      <c r="H48" s="51"/>
      <c r="I48" s="51"/>
      <c r="J48" s="51"/>
      <c r="K48" s="50"/>
    </row>
    <row r="49" spans="1:11" x14ac:dyDescent="0.2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0"/>
    </row>
    <row r="50" spans="1:11" ht="13.5" thickBot="1" x14ac:dyDescent="0.25">
      <c r="A50" s="86"/>
      <c r="B50" s="86"/>
      <c r="C50" s="86"/>
      <c r="D50" s="86"/>
      <c r="E50" s="87" t="str">
        <f>H17</f>
        <v>БОЧАНОВ В.А. (ВК, г. Омск)</v>
      </c>
      <c r="F50" s="87"/>
      <c r="G50" s="87"/>
      <c r="H50" s="87" t="str">
        <f>H18</f>
        <v>БУКОВА О.Ю. (IК, г. Пенза)</v>
      </c>
      <c r="I50" s="87"/>
      <c r="J50" s="88" t="str">
        <f>H19</f>
        <v>КОЧЕТКОВ Д.А. (ВК, г. Саранск)</v>
      </c>
      <c r="K50" s="88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5:D35"/>
    <mergeCell ref="H35:K35"/>
    <mergeCell ref="A44:D44"/>
    <mergeCell ref="E44:G44"/>
    <mergeCell ref="H44:I44"/>
    <mergeCell ref="J44:K44"/>
    <mergeCell ref="A45:E45"/>
    <mergeCell ref="F45:K45"/>
    <mergeCell ref="A50:D50"/>
    <mergeCell ref="E50:G50"/>
    <mergeCell ref="H50:I50"/>
    <mergeCell ref="J50:K50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2022-06-28T14:36:47Z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