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инд. г. юниорки" sheetId="83" r:id="rId1"/>
  </sheets>
  <definedNames>
    <definedName name="_xlnm.Print_Titles" localSheetId="0">'итог инд. г. юниорки'!$21:$21</definedName>
    <definedName name="_xlnm.Print_Area" localSheetId="0">'итог инд. г. юниорки'!$A$1:$P$69</definedName>
  </definedNames>
  <calcPr calcId="152511"/>
</workbook>
</file>

<file path=xl/calcChain.xml><?xml version="1.0" encoding="utf-8"?>
<calcChain xmlns="http://schemas.openxmlformats.org/spreadsheetml/2006/main">
  <c r="L51" i="83" l="1"/>
  <c r="N51" i="83" s="1"/>
  <c r="L50" i="83"/>
  <c r="N50" i="83" s="1"/>
  <c r="L49" i="83"/>
  <c r="N49" i="83" s="1"/>
  <c r="L48" i="83"/>
  <c r="L47" i="83"/>
  <c r="L46" i="83"/>
  <c r="N46" i="83" s="1"/>
  <c r="L45" i="83"/>
  <c r="N45" i="83" s="1"/>
  <c r="L44" i="83"/>
  <c r="N44" i="83" s="1"/>
  <c r="L43" i="83"/>
  <c r="N43" i="83" s="1"/>
  <c r="L42" i="83"/>
  <c r="N42" i="83" s="1"/>
  <c r="L41" i="83"/>
  <c r="L40" i="83"/>
  <c r="N40" i="83" s="1"/>
  <c r="L39" i="83"/>
  <c r="N39" i="83" s="1"/>
  <c r="L38" i="83"/>
  <c r="N38" i="83" s="1"/>
  <c r="L37" i="83"/>
  <c r="N37" i="83" s="1"/>
  <c r="L36" i="83"/>
  <c r="N36" i="83" s="1"/>
  <c r="L35" i="83"/>
  <c r="N35" i="83" s="1"/>
  <c r="L34" i="83"/>
  <c r="N34" i="83" s="1"/>
  <c r="L33" i="83"/>
  <c r="N33" i="83" s="1"/>
  <c r="L32" i="83"/>
  <c r="N32" i="83" s="1"/>
  <c r="L31" i="83"/>
  <c r="N31" i="83" s="1"/>
  <c r="L30" i="83"/>
  <c r="N30" i="83" s="1"/>
  <c r="L29" i="83"/>
  <c r="N29" i="83" s="1"/>
  <c r="L28" i="83"/>
  <c r="N28" i="83" s="1"/>
  <c r="L27" i="83"/>
  <c r="N27" i="83" s="1"/>
  <c r="L26" i="83"/>
  <c r="N26" i="83" s="1"/>
  <c r="L25" i="83"/>
  <c r="N25" i="83" s="1"/>
  <c r="L24" i="83"/>
  <c r="N24" i="83" s="1"/>
  <c r="L23" i="83"/>
  <c r="N23" i="83" s="1"/>
  <c r="M27" i="83"/>
  <c r="M29" i="83"/>
  <c r="M31" i="83"/>
  <c r="M35" i="83"/>
  <c r="M39" i="83"/>
  <c r="M43" i="83"/>
  <c r="M44" i="83"/>
  <c r="M49" i="83"/>
  <c r="M50" i="83"/>
  <c r="M51" i="83"/>
  <c r="M42" i="83" l="1"/>
  <c r="M33" i="83"/>
  <c r="M46" i="83"/>
  <c r="M45" i="83"/>
  <c r="M37" i="83"/>
  <c r="M25" i="83"/>
  <c r="M47" i="83"/>
  <c r="M41" i="83"/>
  <c r="N47" i="83"/>
  <c r="M48" i="83"/>
  <c r="N41" i="83"/>
  <c r="M24" i="83"/>
  <c r="M40" i="83"/>
  <c r="M38" i="83"/>
  <c r="M36" i="83"/>
  <c r="M34" i="83"/>
  <c r="M32" i="83"/>
  <c r="M30" i="83"/>
  <c r="M28" i="83"/>
  <c r="M26" i="83"/>
  <c r="N48" i="83"/>
  <c r="I58" i="83"/>
  <c r="I61" i="83"/>
  <c r="I60" i="83"/>
  <c r="I59" i="83"/>
  <c r="I57" i="83"/>
  <c r="P54" i="83"/>
  <c r="P55" i="83"/>
  <c r="P56" i="83"/>
  <c r="P57" i="83"/>
  <c r="P58" i="83"/>
  <c r="P59" i="83"/>
  <c r="P60" i="83"/>
  <c r="E69" i="83"/>
  <c r="H69" i="83"/>
  <c r="N69" i="83"/>
  <c r="I56" i="83" l="1"/>
  <c r="I55" i="83" s="1"/>
</calcChain>
</file>

<file path=xl/sharedStrings.xml><?xml version="1.0" encoding="utf-8"?>
<sst xmlns="http://schemas.openxmlformats.org/spreadsheetml/2006/main" count="198" uniqueCount="144">
  <si>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</si>
  <si>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</si>
  <si>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</si>
  <si>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</si>
  <si>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</si>
  <si>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</si>
  <si>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</si>
  <si>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</si>
  <si>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</si>
  <si>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</si>
  <si>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</si>
  <si>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</si>
  <si>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</si>
  <si>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</si>
  <si>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</si>
  <si>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</si>
  <si>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</si>
  <si>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</si>
  <si>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</si>
  <si>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</si>
  <si>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</si>
  <si>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</si>
  <si>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</si>
  <si>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</si>
  <si>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</si>
  <si>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</si>
  <si>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</si>
  <si>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</si>
  <si>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</si>
  <si>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</si>
  <si>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</si>
  <si>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</si>
  <si>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</si>
  <si>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</si>
  <si>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</si>
  <si>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</si>
  <si>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</si>
  <si>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</si>
  <si>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</si>
  <si>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</si>
  <si>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</si>
  <si>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</si>
  <si>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</si>
  <si>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</si>
  <si>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</si>
  <si>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</si>
  <si>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ДИСТАНЦИЯ: ДЛИНА КРУГА/КРУГОВ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</si>
  <si>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Саранск</t>
    </r>
  </si>
  <si>
    <t>Министерство спорта и молодёжной политики Республики Мордовия</t>
  </si>
  <si>
    <t>Федерация велосипедного спорта Республики Мордовия</t>
  </si>
  <si>
    <t>Стародубцев А.Ю. / ВК, г.Хабаровск /</t>
  </si>
  <si>
    <t>Кондратьева Л.В. /ВК, г.Воронеж /</t>
  </si>
  <si>
    <t>Юдина Л.Н. /ВК, Забайкальский край /</t>
  </si>
  <si>
    <t>Самарская область</t>
  </si>
  <si>
    <t>Республика Адыгея</t>
  </si>
  <si>
    <t>Тульская область</t>
  </si>
  <si>
    <t>Санкт-Петербург</t>
  </si>
  <si>
    <t>Омская область</t>
  </si>
  <si>
    <t>Москва</t>
  </si>
  <si>
    <t>Краснодарский край</t>
  </si>
  <si>
    <t>Ростовская область</t>
  </si>
  <si>
    <t>Свердловская область</t>
  </si>
  <si>
    <t>Хабаровский край</t>
  </si>
  <si>
    <t>Шоссе - индивидуальная гонка на время</t>
  </si>
  <si>
    <t>РЕЗУЛЬТАТ И МЕСТО НА ОТРЕЗКЕ</t>
  </si>
  <si>
    <t>№ ВРВС: 0080511611Я</t>
  </si>
  <si>
    <t>НАЗВАНИЕ ТРАССЫ / РЕГ. НОМЕР: Восточный обход Саранска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</si>
  <si>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23 ИЮНЯ 2022 ГОДА</t>
    </r>
  </si>
  <si>
    <t>№ ЕКП 2022: 5055</t>
  </si>
  <si>
    <t>20.07.2005</t>
  </si>
  <si>
    <t>Саратовская область</t>
  </si>
  <si>
    <t>Республика Татарстан</t>
  </si>
  <si>
    <r>
      <rPr>
        <sz val="9"/>
        <rFont val="Calibri"/>
        <family val="2"/>
        <charset val="204"/>
      </rPr>
      <t>МС</t>
    </r>
  </si>
  <si>
    <r>
      <rPr>
        <sz val="9"/>
        <rFont val="Calibri"/>
        <family val="2"/>
        <charset val="204"/>
      </rPr>
      <t>КМС</t>
    </r>
  </si>
  <si>
    <t>ПЕРВЕНСТВО РОССИИ</t>
  </si>
  <si>
    <t>Юниорки 17-18 лет</t>
  </si>
  <si>
    <t>НАЧАЛО ГОНКИ: 09ч 15м</t>
  </si>
  <si>
    <t>ОКОНЧАНИЕ ГОНКИ: 10ч 05м</t>
  </si>
  <si>
    <t>15/1</t>
  </si>
  <si>
    <t>0-7,5 км</t>
  </si>
  <si>
    <t>7,5-15 км</t>
  </si>
  <si>
    <t>Температура: +18</t>
  </si>
  <si>
    <t>Влажность: 75%</t>
  </si>
  <si>
    <t>Осадки: облачно</t>
  </si>
  <si>
    <t>Ветер: 3 м/с (С-В)</t>
  </si>
  <si>
    <t>КОЗАК Вероника</t>
  </si>
  <si>
    <t>08.12.2004</t>
  </si>
  <si>
    <t>СМИРНОВА Диана</t>
  </si>
  <si>
    <t>02.06.2005</t>
  </si>
  <si>
    <t>МАЛЬКОВА Татьяна</t>
  </si>
  <si>
    <t>26.12.2005</t>
  </si>
  <si>
    <t>ВИННИК Ангелина</t>
  </si>
  <si>
    <t>30.03.2005</t>
  </si>
  <si>
    <t>СЫЧЕВА Марина</t>
  </si>
  <si>
    <t>29.07.2005</t>
  </si>
  <si>
    <t>МУЧКАЕВА Людмила</t>
  </si>
  <si>
    <t>29.09.2005</t>
  </si>
  <si>
    <t>САГДИЕВА Асия</t>
  </si>
  <si>
    <t>04.02.2005</t>
  </si>
  <si>
    <t>ЗАБРОДИНА Дарья</t>
  </si>
  <si>
    <t>09.09.2005</t>
  </si>
  <si>
    <t>БАБУШКИНА Оксана</t>
  </si>
  <si>
    <t>20.01.2004</t>
  </si>
  <si>
    <t>КРАПИВИНА Дарья</t>
  </si>
  <si>
    <t>27.10.2005</t>
  </si>
  <si>
    <t>СИМАКОВА Алёна</t>
  </si>
  <si>
    <t>05.11.2004</t>
  </si>
  <si>
    <t>ЛЫСОГОР Алена</t>
  </si>
  <si>
    <t>23.05.2004</t>
  </si>
  <si>
    <t>БОЛОТОВА Алёна</t>
  </si>
  <si>
    <t>21.01.2004</t>
  </si>
  <si>
    <t>САМСОНОВА Анастасия</t>
  </si>
  <si>
    <t>04.03.2004</t>
  </si>
  <si>
    <t>РАХМАТУЛЛИНА Дания</t>
  </si>
  <si>
    <t>06.03.2005</t>
  </si>
  <si>
    <t>ПАХОМОВА Анастасия</t>
  </si>
  <si>
    <t>05.02.2005</t>
  </si>
  <si>
    <t>ЗАХОДЯКО Алиса</t>
  </si>
  <si>
    <t>25.11.2004</t>
  </si>
  <si>
    <t>КИЧИГИНА Дарья</t>
  </si>
  <si>
    <t>28.10.2004</t>
  </si>
  <si>
    <t>КОРНЕВА Мария</t>
  </si>
  <si>
    <t>22.09.2005</t>
  </si>
  <si>
    <t>СТРИЖОВА Ксения</t>
  </si>
  <si>
    <t>22.06.2005</t>
  </si>
  <si>
    <t>Забайкальский край</t>
  </si>
  <si>
    <t>САВЕКО Полина</t>
  </si>
  <si>
    <t>11.07.2005</t>
  </si>
  <si>
    <t>НЕХАЕВА Валерия</t>
  </si>
  <si>
    <t>16.02.2005</t>
  </si>
  <si>
    <t>ВЕРНЯЕВА Арина</t>
  </si>
  <si>
    <t>ШВАРЕВА Варвара</t>
  </si>
  <si>
    <t>12.10.2004</t>
  </si>
  <si>
    <t>МУРЗИНА Ирина</t>
  </si>
  <si>
    <t>15.04.2004</t>
  </si>
  <si>
    <t>ГОРОХОВА Анастасия</t>
  </si>
  <si>
    <t>25.11.2005</t>
  </si>
  <si>
    <t>КИРИЧЕНКО Анастасия</t>
  </si>
  <si>
    <t>23.07.2005</t>
  </si>
  <si>
    <t>МАХНОВА Екатерина</t>
  </si>
  <si>
    <t>16.10.2005</t>
  </si>
  <si>
    <t>НИГМАТУЛЛИНА Рената</t>
  </si>
  <si>
    <t>19.09.2005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</si>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</sst>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4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Calibri"/>
      <family val="2"/>
      <charset val="204"/>
    </font>
    <font>
      <sz val="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1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27" applyNumberFormat="0" applyAlignment="0" applyProtection="0"/>
    <xf numFmtId="0" fontId="30" fillId="9" borderId="28" applyNumberFormat="0" applyAlignment="0" applyProtection="0"/>
    <xf numFmtId="0" fontId="31" fillId="9" borderId="27" applyNumberFormat="0" applyAlignment="0" applyProtection="0"/>
    <xf numFmtId="0" fontId="32" fillId="0" borderId="29" applyNumberFormat="0" applyFill="0" applyAlignment="0" applyProtection="0"/>
    <xf numFmtId="0" fontId="33" fillId="10" borderId="3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6">
    <xf numFmtId="0" fontId="0" fillId="0" borderId="0" xfId="0"/>
    <xf numFmtId="0" fontId="19" fillId="0" borderId="2" xfId="2" applyFont="1" applyBorder="1" applyAlignment="1">
      <alignment horizontal="right" vertical="center"/>
    </xf>
    <xf numFmtId="0" fontId="19" fillId="0" borderId="13" xfId="2" applyFont="1" applyBorder="1" applyAlignment="1">
      <alignment horizontal="right" vertical="center"/>
    </xf>
    <xf numFmtId="0" fontId="19" fillId="0" borderId="3" xfId="2" applyFont="1" applyBorder="1" applyAlignment="1">
      <alignment horizontal="right" vertical="center"/>
    </xf>
    <xf numFmtId="0" fontId="19" fillId="0" borderId="15" xfId="2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7" fillId="0" borderId="17" xfId="0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17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7" fillId="0" borderId="10" xfId="2" applyFont="1" applyBorder="1" applyAlignment="1">
      <alignment horizontal="center" vertical="center"/>
    </xf>
    <xf numFmtId="49" fontId="17" fillId="0" borderId="17" xfId="2" applyNumberFormat="1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49" fontId="17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7" fillId="0" borderId="3" xfId="2" applyFont="1" applyBorder="1" applyAlignment="1">
      <alignment horizontal="center" vertical="center"/>
    </xf>
    <xf numFmtId="0" fontId="41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7" fillId="0" borderId="0" xfId="2" applyNumberFormat="1" applyFont="1" applyBorder="1" applyAlignment="1">
      <alignment horizontal="left" vertical="center"/>
    </xf>
    <xf numFmtId="21" fontId="17" fillId="0" borderId="0" xfId="2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2" fillId="0" borderId="1" xfId="13" applyFont="1" applyFill="1" applyBorder="1" applyAlignment="1">
      <alignment vertical="center" wrapText="1"/>
    </xf>
    <xf numFmtId="14" fontId="42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2" fillId="0" borderId="40" xfId="13" applyFont="1" applyFill="1" applyBorder="1" applyAlignment="1">
      <alignment vertical="center" wrapText="1"/>
    </xf>
    <xf numFmtId="14" fontId="42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2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right" vertical="center"/>
    </xf>
    <xf numFmtId="0" fontId="17" fillId="0" borderId="6" xfId="2" applyFont="1" applyBorder="1" applyAlignment="1">
      <alignment horizontal="right" vertical="center"/>
    </xf>
    <xf numFmtId="0" fontId="17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6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4" fillId="0" borderId="45" xfId="0" applyFont="1" applyBorder="1" applyAlignment="1">
      <alignment horizontal="left" indent="10"/>
    </xf>
    <xf numFmtId="167" fontId="10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49" fontId="17" fillId="0" borderId="3" xfId="2" applyNumberFormat="1" applyFont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49" fontId="17" fillId="0" borderId="44" xfId="2" applyNumberFormat="1" applyFont="1" applyBorder="1" applyAlignment="1">
      <alignment vertical="center"/>
    </xf>
    <xf numFmtId="49" fontId="17" fillId="0" borderId="2" xfId="2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49" fontId="17" fillId="0" borderId="45" xfId="2" applyNumberFormat="1" applyFont="1" applyBorder="1" applyAlignment="1">
      <alignment vertical="center"/>
    </xf>
    <xf numFmtId="49" fontId="17" fillId="0" borderId="0" xfId="2" applyNumberFormat="1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42" fillId="0" borderId="0" xfId="13" applyFont="1" applyFill="1" applyBorder="1" applyAlignment="1">
      <alignment vertical="center" wrapText="1"/>
    </xf>
    <xf numFmtId="14" fontId="42" fillId="0" borderId="3" xfId="8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2" fillId="0" borderId="3" xfId="8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21" fontId="10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7" fontId="10" fillId="0" borderId="40" xfId="0" applyNumberFormat="1" applyFont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6" fillId="2" borderId="33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6" fillId="4" borderId="22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6" fillId="4" borderId="20" xfId="2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226642</xdr:colOff>
      <xdr:row>0</xdr:row>
      <xdr:rowOff>81644</xdr:rowOff>
    </xdr:from>
    <xdr:ext cx="2297755" cy="61232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1428" y="81644"/>
          <a:ext cx="2297755" cy="61232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95250</xdr:rowOff>
    </xdr:from>
    <xdr:ext cx="1488870" cy="680356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5250"/>
          <a:ext cx="1488870" cy="6803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A70"/>
  <sheetViews>
    <sheetView tabSelected="1" view="pageBreakPreview" topLeftCell="A10" zoomScale="70" zoomScaleNormal="90" zoomScaleSheetLayoutView="70" workbookViewId="0">
      <selection activeCell="U55" sqref="U55"/>
    </sheetView>
  </sheetViews>
  <sheetFormatPr defaultColWidth="9.140625" defaultRowHeight="12.75" x14ac:dyDescent="0.2"/>
  <cols>
    <col min="1" max="1" width="7" style="7" customWidth="1"/>
    <col min="2" max="2" width="7.28515625" style="19" bestFit="1" customWidth="1"/>
    <col min="3" max="3" width="12.5703125" style="19" bestFit="1" customWidth="1"/>
    <col min="4" max="4" width="21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9.42578125" style="7" customWidth="1"/>
    <col min="9" max="9" width="7" style="7" customWidth="1"/>
    <col min="10" max="10" width="13.140625" style="7" customWidth="1"/>
    <col min="11" max="11" width="6.7109375" style="7" customWidth="1"/>
    <col min="12" max="12" width="13.5703125" style="7" customWidth="1"/>
    <col min="13" max="13" width="12" style="7" customWidth="1"/>
    <col min="14" max="14" width="10.140625" style="7" customWidth="1"/>
    <col min="15" max="15" width="13" style="7" customWidth="1"/>
    <col min="16" max="16" width="14.85546875" style="7" customWidth="1"/>
    <col min="17" max="17" width="5.140625" style="6" customWidth="1"/>
    <col min="18" max="18" width="4.42578125" style="6" customWidth="1"/>
    <col min="19" max="19" width="4.85546875" style="7" customWidth="1"/>
    <col min="20" max="20" width="4.5703125" style="7" customWidth="1"/>
    <col min="21" max="21" width="5" style="7" customWidth="1"/>
    <col min="22" max="26" width="5.7109375" style="7" customWidth="1"/>
    <col min="27" max="16384" width="9.140625" style="7"/>
  </cols>
  <sheetData>
    <row r="1" spans="1:27" ht="21.75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27" ht="21.75" customHeight="1" x14ac:dyDescent="0.2">
      <c r="A2" s="148" t="s">
        <v>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27" ht="21.75" customHeight="1" x14ac:dyDescent="0.2">
      <c r="A3" s="148" t="s">
        <v>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27" ht="21.75" customHeight="1" x14ac:dyDescent="0.2">
      <c r="A4" s="148" t="s">
        <v>49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27" ht="5.2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27" s="9" customFormat="1" ht="28.5" x14ac:dyDescent="0.2">
      <c r="A6" s="150" t="s">
        <v>74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8"/>
      <c r="R6" s="8"/>
      <c r="AA6"/>
    </row>
    <row r="7" spans="1:27" s="9" customFormat="1" ht="19.5" customHeight="1" x14ac:dyDescent="0.2">
      <c r="A7" s="151" t="s">
        <v>20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8"/>
      <c r="R7" s="8"/>
    </row>
    <row r="8" spans="1:27" s="9" customFormat="1" ht="7.5" customHeight="1" thickBo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8"/>
      <c r="R8" s="8"/>
    </row>
    <row r="9" spans="1:27" ht="19.5" customHeight="1" thickTop="1" x14ac:dyDescent="0.2">
      <c r="A9" s="152" t="s">
        <v>28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4"/>
    </row>
    <row r="10" spans="1:27" ht="18" customHeight="1" x14ac:dyDescent="0.2">
      <c r="A10" s="145" t="s">
        <v>63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/>
    </row>
    <row r="11" spans="1:27" ht="19.5" customHeight="1" x14ac:dyDescent="0.2">
      <c r="A11" s="145" t="s">
        <v>75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7"/>
    </row>
    <row r="12" spans="1:27" ht="15.75" x14ac:dyDescent="0.2">
      <c r="A12" s="5" t="s">
        <v>47</v>
      </c>
      <c r="B12" s="10"/>
      <c r="C12" s="10"/>
      <c r="D12" s="11"/>
      <c r="E12" s="12"/>
      <c r="F12" s="12"/>
      <c r="G12" s="126" t="s">
        <v>76</v>
      </c>
      <c r="H12" s="12"/>
      <c r="I12" s="12"/>
      <c r="J12" s="12"/>
      <c r="K12" s="12"/>
      <c r="L12" s="12"/>
      <c r="M12" s="13"/>
      <c r="N12" s="13"/>
      <c r="O12" s="1"/>
      <c r="P12" s="2" t="s">
        <v>65</v>
      </c>
    </row>
    <row r="13" spans="1:27" ht="15.75" x14ac:dyDescent="0.2">
      <c r="A13" s="14" t="s">
        <v>67</v>
      </c>
      <c r="B13" s="15"/>
      <c r="C13" s="15"/>
      <c r="D13" s="16"/>
      <c r="E13" s="16"/>
      <c r="F13" s="16"/>
      <c r="G13" s="127" t="s">
        <v>77</v>
      </c>
      <c r="H13" s="16"/>
      <c r="I13" s="16"/>
      <c r="J13" s="16"/>
      <c r="K13" s="16"/>
      <c r="L13" s="16"/>
      <c r="M13" s="17"/>
      <c r="N13" s="17"/>
      <c r="O13" s="3"/>
      <c r="P13" s="4" t="s">
        <v>68</v>
      </c>
    </row>
    <row r="14" spans="1:27" ht="6" customHeight="1" x14ac:dyDescent="0.2">
      <c r="A14" s="18"/>
      <c r="D14" s="20"/>
      <c r="M14" s="21"/>
      <c r="N14" s="21"/>
      <c r="O14" s="21"/>
      <c r="P14" s="22"/>
    </row>
    <row r="15" spans="1:27" ht="15" x14ac:dyDescent="0.2">
      <c r="A15" s="139" t="s">
        <v>11</v>
      </c>
      <c r="B15" s="140"/>
      <c r="C15" s="140"/>
      <c r="D15" s="140"/>
      <c r="E15" s="140"/>
      <c r="F15" s="140"/>
      <c r="G15" s="141"/>
      <c r="H15" s="142" t="s">
        <v>1</v>
      </c>
      <c r="I15" s="140"/>
      <c r="J15" s="140"/>
      <c r="K15" s="140"/>
      <c r="L15" s="140"/>
      <c r="M15" s="140"/>
      <c r="N15" s="140"/>
      <c r="O15" s="140"/>
      <c r="P15" s="143"/>
    </row>
    <row r="16" spans="1:27" ht="15" x14ac:dyDescent="0.2">
      <c r="A16" s="23" t="s">
        <v>22</v>
      </c>
      <c r="B16" s="24"/>
      <c r="C16" s="24"/>
      <c r="D16" s="25"/>
      <c r="E16" s="26"/>
      <c r="F16" s="25"/>
      <c r="G16" s="27"/>
      <c r="H16" s="28" t="s">
        <v>66</v>
      </c>
      <c r="I16" s="97"/>
      <c r="J16" s="97"/>
      <c r="K16" s="97"/>
      <c r="L16" s="97"/>
      <c r="M16" s="29"/>
      <c r="N16" s="29"/>
      <c r="O16" s="38"/>
      <c r="P16" s="30"/>
    </row>
    <row r="17" spans="1:18" ht="15" x14ac:dyDescent="0.2">
      <c r="A17" s="23" t="s">
        <v>23</v>
      </c>
      <c r="B17" s="38"/>
      <c r="C17" s="38"/>
      <c r="D17" s="31"/>
      <c r="F17" s="31"/>
      <c r="G17" s="80" t="s">
        <v>50</v>
      </c>
      <c r="H17" s="28" t="s">
        <v>2</v>
      </c>
      <c r="I17" s="97"/>
      <c r="J17" s="97"/>
      <c r="K17" s="97"/>
      <c r="L17" s="97"/>
      <c r="M17" s="29"/>
      <c r="N17" s="29"/>
      <c r="O17" s="38"/>
      <c r="P17" s="32"/>
    </row>
    <row r="18" spans="1:18" ht="15" x14ac:dyDescent="0.2">
      <c r="A18" s="33" t="s">
        <v>24</v>
      </c>
      <c r="B18" s="24"/>
      <c r="C18" s="24"/>
      <c r="D18" s="29"/>
      <c r="E18" s="26"/>
      <c r="F18" s="25"/>
      <c r="G18" s="34" t="s">
        <v>51</v>
      </c>
      <c r="H18" s="28" t="s">
        <v>3</v>
      </c>
      <c r="I18" s="97"/>
      <c r="J18" s="97"/>
      <c r="K18" s="97"/>
      <c r="L18" s="97"/>
      <c r="M18" s="29"/>
      <c r="N18" s="29"/>
      <c r="O18" s="38"/>
      <c r="P18" s="32"/>
    </row>
    <row r="19" spans="1:18" ht="15.75" thickBot="1" x14ac:dyDescent="0.25">
      <c r="A19" s="73" t="s">
        <v>25</v>
      </c>
      <c r="B19" s="74"/>
      <c r="C19" s="74"/>
      <c r="D19" s="75"/>
      <c r="E19" s="75"/>
      <c r="F19" s="76"/>
      <c r="G19" s="81" t="s">
        <v>52</v>
      </c>
      <c r="H19" s="77" t="s">
        <v>46</v>
      </c>
      <c r="I19" s="98"/>
      <c r="J19" s="98"/>
      <c r="K19" s="98"/>
      <c r="L19" s="98"/>
      <c r="M19" s="75"/>
      <c r="N19" s="78">
        <v>15</v>
      </c>
      <c r="O19" s="74"/>
      <c r="P19" s="79" t="s">
        <v>78</v>
      </c>
    </row>
    <row r="20" spans="1:18" ht="9" customHeight="1" thickTop="1" thickBot="1" x14ac:dyDescent="0.25">
      <c r="A20" s="18"/>
      <c r="P20" s="35"/>
    </row>
    <row r="21" spans="1:18" s="37" customFormat="1" ht="25.5" customHeight="1" thickTop="1" x14ac:dyDescent="0.2">
      <c r="A21" s="157" t="s">
        <v>8</v>
      </c>
      <c r="B21" s="159" t="s">
        <v>14</v>
      </c>
      <c r="C21" s="159" t="s">
        <v>21</v>
      </c>
      <c r="D21" s="159" t="s">
        <v>4</v>
      </c>
      <c r="E21" s="159" t="s">
        <v>45</v>
      </c>
      <c r="F21" s="159" t="s">
        <v>10</v>
      </c>
      <c r="G21" s="159" t="s">
        <v>15</v>
      </c>
      <c r="H21" s="159" t="s">
        <v>64</v>
      </c>
      <c r="I21" s="159"/>
      <c r="J21" s="159"/>
      <c r="K21" s="159"/>
      <c r="L21" s="159" t="s">
        <v>9</v>
      </c>
      <c r="M21" s="159" t="s">
        <v>27</v>
      </c>
      <c r="N21" s="159" t="s">
        <v>26</v>
      </c>
      <c r="O21" s="161" t="s">
        <v>29</v>
      </c>
      <c r="P21" s="163" t="s">
        <v>16</v>
      </c>
      <c r="Q21" s="36"/>
      <c r="R21" s="36"/>
    </row>
    <row r="22" spans="1:18" x14ac:dyDescent="0.2">
      <c r="A22" s="158"/>
      <c r="B22" s="160"/>
      <c r="C22" s="160"/>
      <c r="D22" s="160"/>
      <c r="E22" s="160"/>
      <c r="F22" s="160"/>
      <c r="G22" s="160"/>
      <c r="H22" s="165" t="s">
        <v>79</v>
      </c>
      <c r="I22" s="165"/>
      <c r="J22" s="165" t="s">
        <v>80</v>
      </c>
      <c r="K22" s="165"/>
      <c r="L22" s="160"/>
      <c r="M22" s="160"/>
      <c r="N22" s="160"/>
      <c r="O22" s="162"/>
      <c r="P22" s="164"/>
    </row>
    <row r="23" spans="1:18" ht="21.75" customHeight="1" x14ac:dyDescent="0.2">
      <c r="A23" s="56">
        <v>1</v>
      </c>
      <c r="B23" s="57">
        <v>51</v>
      </c>
      <c r="C23" s="57">
        <v>10079979312</v>
      </c>
      <c r="D23" s="58" t="s">
        <v>85</v>
      </c>
      <c r="E23" s="59" t="s">
        <v>86</v>
      </c>
      <c r="F23" s="60" t="s">
        <v>17</v>
      </c>
      <c r="G23" s="61" t="s">
        <v>56</v>
      </c>
      <c r="H23" s="102">
        <v>8.0501157407407414E-3</v>
      </c>
      <c r="I23" s="100">
        <v>1</v>
      </c>
      <c r="J23" s="102">
        <v>6.9325231481481486E-3</v>
      </c>
      <c r="K23" s="100">
        <v>1</v>
      </c>
      <c r="L23" s="102">
        <f t="shared" ref="L23:L51" si="0">SUM(H23,J23)</f>
        <v>1.4982638888888889E-2</v>
      </c>
      <c r="M23" s="54"/>
      <c r="N23" s="55">
        <f>$N$19/(HOUR(L23)+MINUTE(L23)/60+SECOND(L23)/3600)</f>
        <v>41.731066460587328</v>
      </c>
      <c r="O23" s="128" t="s">
        <v>72</v>
      </c>
      <c r="P23" s="62"/>
    </row>
    <row r="24" spans="1:18" ht="21.75" customHeight="1" x14ac:dyDescent="0.2">
      <c r="A24" s="56">
        <v>2</v>
      </c>
      <c r="B24" s="57">
        <v>77</v>
      </c>
      <c r="C24" s="57">
        <v>10094559422</v>
      </c>
      <c r="D24" s="58" t="s">
        <v>87</v>
      </c>
      <c r="E24" s="59" t="s">
        <v>88</v>
      </c>
      <c r="F24" s="60" t="s">
        <v>17</v>
      </c>
      <c r="G24" s="61" t="s">
        <v>56</v>
      </c>
      <c r="H24" s="102">
        <v>8.3143518518518523E-3</v>
      </c>
      <c r="I24" s="100">
        <v>2</v>
      </c>
      <c r="J24" s="102">
        <v>6.9695601851851854E-3</v>
      </c>
      <c r="K24" s="100">
        <v>2</v>
      </c>
      <c r="L24" s="102">
        <f t="shared" si="0"/>
        <v>1.5283912037037037E-2</v>
      </c>
      <c r="M24" s="96">
        <f>L24-$L$23</f>
        <v>3.0127314814814773E-4</v>
      </c>
      <c r="N24" s="55">
        <f t="shared" ref="N24:N51" si="1">$N$19/(HOUR(L24)+MINUTE(L24)/60+SECOND(L24)/3600)</f>
        <v>40.878122634367905</v>
      </c>
      <c r="O24" s="128" t="s">
        <v>72</v>
      </c>
      <c r="P24" s="62"/>
    </row>
    <row r="25" spans="1:18" ht="21.75" customHeight="1" x14ac:dyDescent="0.2">
      <c r="A25" s="56">
        <v>3</v>
      </c>
      <c r="B25" s="57">
        <v>60</v>
      </c>
      <c r="C25" s="57">
        <v>10091170179</v>
      </c>
      <c r="D25" s="58" t="s">
        <v>89</v>
      </c>
      <c r="E25" s="59" t="s">
        <v>90</v>
      </c>
      <c r="F25" s="60" t="s">
        <v>17</v>
      </c>
      <c r="G25" s="61" t="s">
        <v>56</v>
      </c>
      <c r="H25" s="102">
        <v>8.4991898148148153E-3</v>
      </c>
      <c r="I25" s="100">
        <v>3</v>
      </c>
      <c r="J25" s="102">
        <v>7.303356481481481E-3</v>
      </c>
      <c r="K25" s="100">
        <v>4</v>
      </c>
      <c r="L25" s="102">
        <f t="shared" si="0"/>
        <v>1.5802546296296297E-2</v>
      </c>
      <c r="M25" s="96">
        <f t="shared" ref="M25:M51" si="2">L25-$L$23</f>
        <v>8.1990740740740808E-4</v>
      </c>
      <c r="N25" s="55">
        <f t="shared" si="1"/>
        <v>39.560439560439562</v>
      </c>
      <c r="O25" s="128" t="s">
        <v>72</v>
      </c>
      <c r="P25" s="62"/>
    </row>
    <row r="26" spans="1:18" ht="21.75" customHeight="1" x14ac:dyDescent="0.2">
      <c r="A26" s="56">
        <v>4</v>
      </c>
      <c r="B26" s="57">
        <v>61</v>
      </c>
      <c r="C26" s="57">
        <v>10119756483</v>
      </c>
      <c r="D26" s="58" t="s">
        <v>91</v>
      </c>
      <c r="E26" s="59" t="s">
        <v>92</v>
      </c>
      <c r="F26" s="60" t="s">
        <v>17</v>
      </c>
      <c r="G26" s="61" t="s">
        <v>54</v>
      </c>
      <c r="H26" s="102">
        <v>8.5226851851851852E-3</v>
      </c>
      <c r="I26" s="100">
        <v>4</v>
      </c>
      <c r="J26" s="102">
        <v>7.3138888888888897E-3</v>
      </c>
      <c r="K26" s="100">
        <v>5</v>
      </c>
      <c r="L26" s="102">
        <f t="shared" si="0"/>
        <v>1.5836574074074076E-2</v>
      </c>
      <c r="M26" s="96">
        <f t="shared" si="2"/>
        <v>8.5393518518518674E-4</v>
      </c>
      <c r="N26" s="55">
        <f t="shared" si="1"/>
        <v>39.473684210526322</v>
      </c>
      <c r="O26" s="128" t="s">
        <v>72</v>
      </c>
      <c r="P26" s="62"/>
    </row>
    <row r="27" spans="1:18" ht="21.75" customHeight="1" x14ac:dyDescent="0.2">
      <c r="A27" s="56">
        <v>5</v>
      </c>
      <c r="B27" s="57">
        <v>66</v>
      </c>
      <c r="C27" s="57">
        <v>10077687078</v>
      </c>
      <c r="D27" s="58" t="s">
        <v>93</v>
      </c>
      <c r="E27" s="59" t="s">
        <v>94</v>
      </c>
      <c r="F27" s="60" t="s">
        <v>17</v>
      </c>
      <c r="G27" s="61" t="s">
        <v>61</v>
      </c>
      <c r="H27" s="102">
        <v>8.6396990740740739E-3</v>
      </c>
      <c r="I27" s="100">
        <v>6</v>
      </c>
      <c r="J27" s="102">
        <v>7.3732638888888884E-3</v>
      </c>
      <c r="K27" s="100">
        <v>8</v>
      </c>
      <c r="L27" s="102">
        <f t="shared" si="0"/>
        <v>1.6012962962962961E-2</v>
      </c>
      <c r="M27" s="96">
        <f t="shared" si="2"/>
        <v>1.0303240740740724E-3</v>
      </c>
      <c r="N27" s="55">
        <f t="shared" si="1"/>
        <v>39.017341040462426</v>
      </c>
      <c r="O27" s="128" t="s">
        <v>73</v>
      </c>
      <c r="P27" s="62"/>
    </row>
    <row r="28" spans="1:18" ht="21.75" customHeight="1" x14ac:dyDescent="0.2">
      <c r="A28" s="56">
        <v>6</v>
      </c>
      <c r="B28" s="57">
        <v>53</v>
      </c>
      <c r="C28" s="57">
        <v>10088344146</v>
      </c>
      <c r="D28" s="58" t="s">
        <v>95</v>
      </c>
      <c r="E28" s="59" t="s">
        <v>96</v>
      </c>
      <c r="F28" s="60" t="s">
        <v>17</v>
      </c>
      <c r="G28" s="61" t="s">
        <v>56</v>
      </c>
      <c r="H28" s="102">
        <v>8.7146990740740744E-3</v>
      </c>
      <c r="I28" s="100">
        <v>7</v>
      </c>
      <c r="J28" s="102">
        <v>7.3751157407407402E-3</v>
      </c>
      <c r="K28" s="100">
        <v>9</v>
      </c>
      <c r="L28" s="102">
        <f t="shared" si="0"/>
        <v>1.6089814814814814E-2</v>
      </c>
      <c r="M28" s="96">
        <f t="shared" si="2"/>
        <v>1.1071759259259246E-3</v>
      </c>
      <c r="N28" s="55">
        <f t="shared" si="1"/>
        <v>38.848920863309353</v>
      </c>
      <c r="O28" s="128" t="s">
        <v>73</v>
      </c>
      <c r="P28" s="62"/>
    </row>
    <row r="29" spans="1:18" ht="21.75" customHeight="1" x14ac:dyDescent="0.2">
      <c r="A29" s="56">
        <v>7</v>
      </c>
      <c r="B29" s="57">
        <v>65</v>
      </c>
      <c r="C29" s="57">
        <v>10101387010</v>
      </c>
      <c r="D29" s="58" t="s">
        <v>97</v>
      </c>
      <c r="E29" s="59" t="s">
        <v>98</v>
      </c>
      <c r="F29" s="60" t="s">
        <v>17</v>
      </c>
      <c r="G29" s="61" t="s">
        <v>56</v>
      </c>
      <c r="H29" s="102">
        <v>8.7665509259259259E-3</v>
      </c>
      <c r="I29" s="100">
        <v>9</v>
      </c>
      <c r="J29" s="102">
        <v>7.3416666666666665E-3</v>
      </c>
      <c r="K29" s="100">
        <v>6</v>
      </c>
      <c r="L29" s="102">
        <f t="shared" si="0"/>
        <v>1.6108217592592594E-2</v>
      </c>
      <c r="M29" s="96">
        <f t="shared" si="2"/>
        <v>1.125578703703705E-3</v>
      </c>
      <c r="N29" s="55">
        <f t="shared" si="1"/>
        <v>38.793103448275858</v>
      </c>
      <c r="O29" s="128" t="s">
        <v>73</v>
      </c>
      <c r="P29" s="62"/>
    </row>
    <row r="30" spans="1:18" ht="21.75" customHeight="1" x14ac:dyDescent="0.2">
      <c r="A30" s="56">
        <v>8</v>
      </c>
      <c r="B30" s="57">
        <v>54</v>
      </c>
      <c r="C30" s="57">
        <v>10104005909</v>
      </c>
      <c r="D30" s="58" t="s">
        <v>99</v>
      </c>
      <c r="E30" s="59" t="s">
        <v>100</v>
      </c>
      <c r="F30" s="60" t="s">
        <v>17</v>
      </c>
      <c r="G30" s="61" t="s">
        <v>58</v>
      </c>
      <c r="H30" s="102">
        <v>8.8976851851851856E-3</v>
      </c>
      <c r="I30" s="100">
        <v>11</v>
      </c>
      <c r="J30" s="102">
        <v>7.2547453703703706E-3</v>
      </c>
      <c r="K30" s="100">
        <v>3</v>
      </c>
      <c r="L30" s="102">
        <f t="shared" si="0"/>
        <v>1.6152430555555555E-2</v>
      </c>
      <c r="M30" s="96">
        <f t="shared" si="2"/>
        <v>1.1697916666666662E-3</v>
      </c>
      <c r="N30" s="55">
        <f t="shared" si="1"/>
        <v>38.681948424068771</v>
      </c>
      <c r="O30" s="128" t="s">
        <v>73</v>
      </c>
      <c r="P30" s="62"/>
    </row>
    <row r="31" spans="1:18" ht="21.75" customHeight="1" x14ac:dyDescent="0.2">
      <c r="A31" s="56">
        <v>9</v>
      </c>
      <c r="B31" s="57">
        <v>52</v>
      </c>
      <c r="C31" s="57">
        <v>10080173413</v>
      </c>
      <c r="D31" s="58" t="s">
        <v>101</v>
      </c>
      <c r="E31" s="59" t="s">
        <v>102</v>
      </c>
      <c r="F31" s="60" t="s">
        <v>17</v>
      </c>
      <c r="G31" s="61" t="s">
        <v>60</v>
      </c>
      <c r="H31" s="102">
        <v>8.7547453703703693E-3</v>
      </c>
      <c r="I31" s="100">
        <v>8</v>
      </c>
      <c r="J31" s="102">
        <v>7.533564814814815E-3</v>
      </c>
      <c r="K31" s="100">
        <v>14</v>
      </c>
      <c r="L31" s="102">
        <f t="shared" si="0"/>
        <v>1.6288310185185183E-2</v>
      </c>
      <c r="M31" s="96">
        <f t="shared" si="2"/>
        <v>1.3056712962962944E-3</v>
      </c>
      <c r="N31" s="55">
        <f t="shared" si="1"/>
        <v>38.379530916844345</v>
      </c>
      <c r="O31" s="128" t="s">
        <v>73</v>
      </c>
      <c r="P31" s="62"/>
    </row>
    <row r="32" spans="1:18" ht="21.75" customHeight="1" x14ac:dyDescent="0.2">
      <c r="A32" s="56">
        <v>10</v>
      </c>
      <c r="B32" s="57">
        <v>69</v>
      </c>
      <c r="C32" s="57">
        <v>10083214765</v>
      </c>
      <c r="D32" s="58" t="s">
        <v>103</v>
      </c>
      <c r="E32" s="59" t="s">
        <v>104</v>
      </c>
      <c r="F32" s="60" t="s">
        <v>17</v>
      </c>
      <c r="G32" s="61" t="s">
        <v>56</v>
      </c>
      <c r="H32" s="102">
        <v>8.9693287037037033E-3</v>
      </c>
      <c r="I32" s="100">
        <v>13</v>
      </c>
      <c r="J32" s="102">
        <v>7.3479166666666658E-3</v>
      </c>
      <c r="K32" s="100">
        <v>7</v>
      </c>
      <c r="L32" s="102">
        <f t="shared" si="0"/>
        <v>1.6317245370370367E-2</v>
      </c>
      <c r="M32" s="96">
        <f t="shared" si="2"/>
        <v>1.3346064814814783E-3</v>
      </c>
      <c r="N32" s="55">
        <f t="shared" si="1"/>
        <v>38.297872340425528</v>
      </c>
      <c r="O32" s="128" t="s">
        <v>73</v>
      </c>
      <c r="P32" s="62"/>
    </row>
    <row r="33" spans="1:16" ht="21.75" customHeight="1" x14ac:dyDescent="0.2">
      <c r="A33" s="56">
        <v>11</v>
      </c>
      <c r="B33" s="57">
        <v>67</v>
      </c>
      <c r="C33" s="57">
        <v>10092428553</v>
      </c>
      <c r="D33" s="58" t="s">
        <v>105</v>
      </c>
      <c r="E33" s="59" t="s">
        <v>106</v>
      </c>
      <c r="F33" s="60" t="s">
        <v>17</v>
      </c>
      <c r="G33" s="61" t="s">
        <v>62</v>
      </c>
      <c r="H33" s="102">
        <v>8.829976851851851E-3</v>
      </c>
      <c r="I33" s="100">
        <v>10</v>
      </c>
      <c r="J33" s="102">
        <v>7.5186342592592596E-3</v>
      </c>
      <c r="K33" s="100">
        <v>12</v>
      </c>
      <c r="L33" s="102">
        <f t="shared" si="0"/>
        <v>1.6348611111111112E-2</v>
      </c>
      <c r="M33" s="96">
        <f t="shared" si="2"/>
        <v>1.3659722222222233E-3</v>
      </c>
      <c r="N33" s="55">
        <f t="shared" si="1"/>
        <v>38.216560509554135</v>
      </c>
      <c r="O33" s="128" t="s">
        <v>73</v>
      </c>
      <c r="P33" s="62"/>
    </row>
    <row r="34" spans="1:16" ht="21.75" customHeight="1" x14ac:dyDescent="0.2">
      <c r="A34" s="56">
        <v>12</v>
      </c>
      <c r="B34" s="57">
        <v>56</v>
      </c>
      <c r="C34" s="57">
        <v>10080703374</v>
      </c>
      <c r="D34" s="58" t="s">
        <v>107</v>
      </c>
      <c r="E34" s="59" t="s">
        <v>108</v>
      </c>
      <c r="F34" s="60" t="s">
        <v>17</v>
      </c>
      <c r="G34" s="61" t="s">
        <v>60</v>
      </c>
      <c r="H34" s="102">
        <v>9.0187500000000007E-3</v>
      </c>
      <c r="I34" s="100">
        <v>14</v>
      </c>
      <c r="J34" s="102">
        <v>7.4966435185185179E-3</v>
      </c>
      <c r="K34" s="100">
        <v>11</v>
      </c>
      <c r="L34" s="102">
        <f t="shared" si="0"/>
        <v>1.651539351851852E-2</v>
      </c>
      <c r="M34" s="96">
        <f t="shared" si="2"/>
        <v>1.5327546296296304E-3</v>
      </c>
      <c r="N34" s="55">
        <f t="shared" si="1"/>
        <v>37.841625788367203</v>
      </c>
      <c r="O34" s="128" t="s">
        <v>73</v>
      </c>
      <c r="P34" s="62"/>
    </row>
    <row r="35" spans="1:16" ht="21.75" customHeight="1" x14ac:dyDescent="0.2">
      <c r="A35" s="56">
        <v>13</v>
      </c>
      <c r="B35" s="57">
        <v>58</v>
      </c>
      <c r="C35" s="57">
        <v>10083179403</v>
      </c>
      <c r="D35" s="58" t="s">
        <v>109</v>
      </c>
      <c r="E35" s="59" t="s">
        <v>110</v>
      </c>
      <c r="F35" s="60" t="s">
        <v>17</v>
      </c>
      <c r="G35" s="61" t="s">
        <v>57</v>
      </c>
      <c r="H35" s="102">
        <v>8.9565972222222217E-3</v>
      </c>
      <c r="I35" s="100">
        <v>12</v>
      </c>
      <c r="J35" s="102">
        <v>7.636342592592593E-3</v>
      </c>
      <c r="K35" s="100">
        <v>16</v>
      </c>
      <c r="L35" s="102">
        <f t="shared" si="0"/>
        <v>1.6592939814814814E-2</v>
      </c>
      <c r="M35" s="96">
        <f t="shared" si="2"/>
        <v>1.6103009259259247E-3</v>
      </c>
      <c r="N35" s="55">
        <f t="shared" si="1"/>
        <v>37.656903765690373</v>
      </c>
      <c r="O35" s="63"/>
      <c r="P35" s="62"/>
    </row>
    <row r="36" spans="1:16" ht="21.75" customHeight="1" x14ac:dyDescent="0.2">
      <c r="A36" s="56">
        <v>14</v>
      </c>
      <c r="B36" s="57">
        <v>55</v>
      </c>
      <c r="C36" s="57">
        <v>10079777026</v>
      </c>
      <c r="D36" s="58" t="s">
        <v>111</v>
      </c>
      <c r="E36" s="59" t="s">
        <v>112</v>
      </c>
      <c r="F36" s="60" t="s">
        <v>17</v>
      </c>
      <c r="G36" s="61" t="s">
        <v>56</v>
      </c>
      <c r="H36" s="102">
        <v>9.1035879629629626E-3</v>
      </c>
      <c r="I36" s="100">
        <v>15</v>
      </c>
      <c r="J36" s="102">
        <v>7.525462962962963E-3</v>
      </c>
      <c r="K36" s="100">
        <v>13</v>
      </c>
      <c r="L36" s="102">
        <f t="shared" si="0"/>
        <v>1.6629050925925926E-2</v>
      </c>
      <c r="M36" s="96">
        <f t="shared" si="2"/>
        <v>1.6464120370370365E-3</v>
      </c>
      <c r="N36" s="55">
        <f t="shared" si="1"/>
        <v>37.578288100208766</v>
      </c>
      <c r="O36" s="63"/>
      <c r="P36" s="62"/>
    </row>
    <row r="37" spans="1:16" ht="21.75" customHeight="1" x14ac:dyDescent="0.2">
      <c r="A37" s="56">
        <v>15</v>
      </c>
      <c r="B37" s="57">
        <v>79</v>
      </c>
      <c r="C37" s="57">
        <v>10078945149</v>
      </c>
      <c r="D37" s="58" t="s">
        <v>113</v>
      </c>
      <c r="E37" s="59" t="s">
        <v>114</v>
      </c>
      <c r="F37" s="60" t="s">
        <v>17</v>
      </c>
      <c r="G37" s="61" t="s">
        <v>70</v>
      </c>
      <c r="H37" s="102">
        <v>9.2964120370370371E-3</v>
      </c>
      <c r="I37" s="100">
        <v>18</v>
      </c>
      <c r="J37" s="102">
        <v>7.4173611111111107E-3</v>
      </c>
      <c r="K37" s="100">
        <v>10</v>
      </c>
      <c r="L37" s="102">
        <f t="shared" si="0"/>
        <v>1.6713773148148148E-2</v>
      </c>
      <c r="M37" s="96">
        <f t="shared" si="2"/>
        <v>1.7311342592592587E-3</v>
      </c>
      <c r="N37" s="55">
        <f t="shared" si="1"/>
        <v>37.396121883656505</v>
      </c>
      <c r="O37" s="63"/>
      <c r="P37" s="62"/>
    </row>
    <row r="38" spans="1:16" ht="21.75" customHeight="1" x14ac:dyDescent="0.2">
      <c r="A38" s="56">
        <v>16</v>
      </c>
      <c r="B38" s="57">
        <v>74</v>
      </c>
      <c r="C38" s="57">
        <v>10093565473</v>
      </c>
      <c r="D38" s="58" t="s">
        <v>115</v>
      </c>
      <c r="E38" s="59" t="s">
        <v>116</v>
      </c>
      <c r="F38" s="60" t="s">
        <v>17</v>
      </c>
      <c r="G38" s="61" t="s">
        <v>56</v>
      </c>
      <c r="H38" s="102">
        <v>9.2163194444444436E-3</v>
      </c>
      <c r="I38" s="100">
        <v>17</v>
      </c>
      <c r="J38" s="102">
        <v>7.6175925925925925E-3</v>
      </c>
      <c r="K38" s="100">
        <v>15</v>
      </c>
      <c r="L38" s="102">
        <f t="shared" si="0"/>
        <v>1.6833912037037036E-2</v>
      </c>
      <c r="M38" s="96">
        <f t="shared" si="2"/>
        <v>1.851273148148147E-3</v>
      </c>
      <c r="N38" s="55">
        <f t="shared" si="1"/>
        <v>37.138927097661622</v>
      </c>
      <c r="O38" s="63"/>
      <c r="P38" s="62"/>
    </row>
    <row r="39" spans="1:16" ht="21.75" customHeight="1" x14ac:dyDescent="0.2">
      <c r="A39" s="56">
        <v>17</v>
      </c>
      <c r="B39" s="57">
        <v>78</v>
      </c>
      <c r="C39" s="57">
        <v>10082146856</v>
      </c>
      <c r="D39" s="58" t="s">
        <v>117</v>
      </c>
      <c r="E39" s="59" t="s">
        <v>118</v>
      </c>
      <c r="F39" s="60" t="s">
        <v>17</v>
      </c>
      <c r="G39" s="61" t="s">
        <v>59</v>
      </c>
      <c r="H39" s="102">
        <v>8.6091435185185177E-3</v>
      </c>
      <c r="I39" s="100">
        <v>5</v>
      </c>
      <c r="J39" s="102">
        <v>8.3046296296296288E-3</v>
      </c>
      <c r="K39" s="100">
        <v>27</v>
      </c>
      <c r="L39" s="102">
        <f t="shared" si="0"/>
        <v>1.6913773148148147E-2</v>
      </c>
      <c r="M39" s="96">
        <f t="shared" si="2"/>
        <v>1.9311342592592574E-3</v>
      </c>
      <c r="N39" s="55">
        <f t="shared" si="1"/>
        <v>36.96098562628336</v>
      </c>
      <c r="O39" s="63"/>
      <c r="P39" s="62"/>
    </row>
    <row r="40" spans="1:16" ht="21.75" customHeight="1" x14ac:dyDescent="0.2">
      <c r="A40" s="56">
        <v>18</v>
      </c>
      <c r="B40" s="57">
        <v>63</v>
      </c>
      <c r="C40" s="57">
        <v>10083877803</v>
      </c>
      <c r="D40" s="58" t="s">
        <v>119</v>
      </c>
      <c r="E40" s="59" t="s">
        <v>120</v>
      </c>
      <c r="F40" s="60" t="s">
        <v>17</v>
      </c>
      <c r="G40" s="61" t="s">
        <v>71</v>
      </c>
      <c r="H40" s="102">
        <v>9.1651620370370376E-3</v>
      </c>
      <c r="I40" s="100">
        <v>16</v>
      </c>
      <c r="J40" s="102">
        <v>7.8115740740740741E-3</v>
      </c>
      <c r="K40" s="100">
        <v>19</v>
      </c>
      <c r="L40" s="102">
        <f t="shared" si="0"/>
        <v>1.6976736111111113E-2</v>
      </c>
      <c r="M40" s="96">
        <f t="shared" si="2"/>
        <v>1.9940972222222235E-3</v>
      </c>
      <c r="N40" s="55">
        <f t="shared" si="1"/>
        <v>36.809815950920246</v>
      </c>
      <c r="O40" s="63"/>
      <c r="P40" s="62"/>
    </row>
    <row r="41" spans="1:16" ht="21.75" customHeight="1" x14ac:dyDescent="0.2">
      <c r="A41" s="56">
        <v>19</v>
      </c>
      <c r="B41" s="57">
        <v>64</v>
      </c>
      <c r="C41" s="57">
        <v>10104007929</v>
      </c>
      <c r="D41" s="58" t="s">
        <v>121</v>
      </c>
      <c r="E41" s="59" t="s">
        <v>122</v>
      </c>
      <c r="F41" s="60" t="s">
        <v>17</v>
      </c>
      <c r="G41" s="61" t="s">
        <v>58</v>
      </c>
      <c r="H41" s="102">
        <v>9.3543981481481481E-3</v>
      </c>
      <c r="I41" s="100">
        <v>19</v>
      </c>
      <c r="J41" s="102">
        <v>7.773148148148148E-3</v>
      </c>
      <c r="K41" s="100">
        <v>18</v>
      </c>
      <c r="L41" s="102">
        <f t="shared" si="0"/>
        <v>1.7127546296296297E-2</v>
      </c>
      <c r="M41" s="96">
        <f>L41-$L$23</f>
        <v>2.1449074074074079E-3</v>
      </c>
      <c r="N41" s="55">
        <f t="shared" si="1"/>
        <v>36.486486486486484</v>
      </c>
      <c r="O41" s="63"/>
      <c r="P41" s="62"/>
    </row>
    <row r="42" spans="1:16" ht="21.75" customHeight="1" x14ac:dyDescent="0.2">
      <c r="A42" s="56">
        <v>20</v>
      </c>
      <c r="B42" s="57">
        <v>71</v>
      </c>
      <c r="C42" s="57">
        <v>10108261680</v>
      </c>
      <c r="D42" s="58" t="s">
        <v>123</v>
      </c>
      <c r="E42" s="59" t="s">
        <v>124</v>
      </c>
      <c r="F42" s="60" t="s">
        <v>17</v>
      </c>
      <c r="G42" s="61" t="s">
        <v>125</v>
      </c>
      <c r="H42" s="102">
        <v>9.6437500000000013E-3</v>
      </c>
      <c r="I42" s="100">
        <v>23</v>
      </c>
      <c r="J42" s="102">
        <v>7.7203703703703705E-3</v>
      </c>
      <c r="K42" s="100">
        <v>17</v>
      </c>
      <c r="L42" s="102">
        <f t="shared" si="0"/>
        <v>1.736412037037037E-2</v>
      </c>
      <c r="M42" s="96">
        <f t="shared" si="2"/>
        <v>2.3814814814814809E-3</v>
      </c>
      <c r="N42" s="55">
        <f t="shared" si="1"/>
        <v>36</v>
      </c>
      <c r="O42" s="63"/>
      <c r="P42" s="62"/>
    </row>
    <row r="43" spans="1:16" ht="21.75" customHeight="1" x14ac:dyDescent="0.2">
      <c r="A43" s="56">
        <v>21</v>
      </c>
      <c r="B43" s="57">
        <v>59</v>
      </c>
      <c r="C43" s="57">
        <v>10081174432</v>
      </c>
      <c r="D43" s="58" t="s">
        <v>126</v>
      </c>
      <c r="E43" s="59" t="s">
        <v>127</v>
      </c>
      <c r="F43" s="60" t="s">
        <v>17</v>
      </c>
      <c r="G43" s="61" t="s">
        <v>60</v>
      </c>
      <c r="H43" s="102">
        <v>9.5651620370370369E-3</v>
      </c>
      <c r="I43" s="100">
        <v>21</v>
      </c>
      <c r="J43" s="102">
        <v>7.832638888888889E-3</v>
      </c>
      <c r="K43" s="100">
        <v>20</v>
      </c>
      <c r="L43" s="102">
        <f t="shared" si="0"/>
        <v>1.7397800925925924E-2</v>
      </c>
      <c r="M43" s="96">
        <f t="shared" si="2"/>
        <v>2.4151620370370351E-3</v>
      </c>
      <c r="N43" s="55">
        <f t="shared" si="1"/>
        <v>35.928143712574844</v>
      </c>
      <c r="O43" s="63"/>
      <c r="P43" s="62"/>
    </row>
    <row r="44" spans="1:16" ht="21.75" customHeight="1" x14ac:dyDescent="0.2">
      <c r="A44" s="56">
        <v>22</v>
      </c>
      <c r="B44" s="57">
        <v>68</v>
      </c>
      <c r="C44" s="57">
        <v>10105987032</v>
      </c>
      <c r="D44" s="58" t="s">
        <v>128</v>
      </c>
      <c r="E44" s="59" t="s">
        <v>129</v>
      </c>
      <c r="F44" s="60" t="s">
        <v>17</v>
      </c>
      <c r="G44" s="61" t="s">
        <v>53</v>
      </c>
      <c r="H44" s="102">
        <v>9.5515046296296303E-3</v>
      </c>
      <c r="I44" s="100">
        <v>20</v>
      </c>
      <c r="J44" s="102">
        <v>7.8571759259259254E-3</v>
      </c>
      <c r="K44" s="100">
        <v>21</v>
      </c>
      <c r="L44" s="102">
        <f t="shared" si="0"/>
        <v>1.7408680555555556E-2</v>
      </c>
      <c r="M44" s="96">
        <f t="shared" si="2"/>
        <v>2.4260416666666666E-3</v>
      </c>
      <c r="N44" s="55">
        <f t="shared" si="1"/>
        <v>35.90425531914893</v>
      </c>
      <c r="O44" s="63"/>
      <c r="P44" s="62"/>
    </row>
    <row r="45" spans="1:16" ht="21.75" customHeight="1" x14ac:dyDescent="0.2">
      <c r="A45" s="56">
        <v>23</v>
      </c>
      <c r="B45" s="57">
        <v>57</v>
      </c>
      <c r="C45" s="57">
        <v>10116019559</v>
      </c>
      <c r="D45" s="58" t="s">
        <v>130</v>
      </c>
      <c r="E45" s="59" t="s">
        <v>69</v>
      </c>
      <c r="F45" s="60" t="s">
        <v>38</v>
      </c>
      <c r="G45" s="61" t="s">
        <v>19</v>
      </c>
      <c r="H45" s="102">
        <v>9.638773148148148E-3</v>
      </c>
      <c r="I45" s="100">
        <v>22</v>
      </c>
      <c r="J45" s="102">
        <v>8.1410879629629628E-3</v>
      </c>
      <c r="K45" s="100">
        <v>24</v>
      </c>
      <c r="L45" s="102">
        <f t="shared" si="0"/>
        <v>1.7779861111111111E-2</v>
      </c>
      <c r="M45" s="96">
        <f t="shared" si="2"/>
        <v>2.7972222222222218E-3</v>
      </c>
      <c r="N45" s="55">
        <f t="shared" si="1"/>
        <v>35.15625</v>
      </c>
      <c r="O45" s="64"/>
      <c r="P45" s="62"/>
    </row>
    <row r="46" spans="1:16" ht="21.75" customHeight="1" x14ac:dyDescent="0.2">
      <c r="A46" s="56">
        <v>24</v>
      </c>
      <c r="B46" s="57">
        <v>72</v>
      </c>
      <c r="C46" s="57">
        <v>10079773790</v>
      </c>
      <c r="D46" s="58" t="s">
        <v>131</v>
      </c>
      <c r="E46" s="59" t="s">
        <v>132</v>
      </c>
      <c r="F46" s="60" t="s">
        <v>17</v>
      </c>
      <c r="G46" s="61" t="s">
        <v>57</v>
      </c>
      <c r="H46" s="102">
        <v>9.704629629629629E-3</v>
      </c>
      <c r="I46" s="100">
        <v>24</v>
      </c>
      <c r="J46" s="102">
        <v>8.0952546296296293E-3</v>
      </c>
      <c r="K46" s="100">
        <v>23</v>
      </c>
      <c r="L46" s="102">
        <f t="shared" si="0"/>
        <v>1.7799884259259258E-2</v>
      </c>
      <c r="M46" s="96">
        <f t="shared" si="2"/>
        <v>2.8172453703703693E-3</v>
      </c>
      <c r="N46" s="55">
        <f t="shared" si="1"/>
        <v>35.110533159947984</v>
      </c>
      <c r="O46" s="64"/>
      <c r="P46" s="62"/>
    </row>
    <row r="47" spans="1:16" ht="21.75" customHeight="1" x14ac:dyDescent="0.2">
      <c r="A47" s="56">
        <v>25</v>
      </c>
      <c r="B47" s="57">
        <v>73</v>
      </c>
      <c r="C47" s="57">
        <v>10036077112</v>
      </c>
      <c r="D47" s="58" t="s">
        <v>133</v>
      </c>
      <c r="E47" s="59" t="s">
        <v>134</v>
      </c>
      <c r="F47" s="60" t="s">
        <v>17</v>
      </c>
      <c r="G47" s="61" t="s">
        <v>55</v>
      </c>
      <c r="H47" s="102">
        <v>9.8784722222222225E-3</v>
      </c>
      <c r="I47" s="100">
        <v>25</v>
      </c>
      <c r="J47" s="102">
        <v>8.037615740740741E-3</v>
      </c>
      <c r="K47" s="100">
        <v>22</v>
      </c>
      <c r="L47" s="102">
        <f t="shared" si="0"/>
        <v>1.7916087962962964E-2</v>
      </c>
      <c r="M47" s="96">
        <f>L47-$L$23</f>
        <v>2.9334490740740744E-3</v>
      </c>
      <c r="N47" s="55">
        <f t="shared" si="1"/>
        <v>34.883720930232556</v>
      </c>
      <c r="O47" s="64"/>
      <c r="P47" s="62"/>
    </row>
    <row r="48" spans="1:16" ht="21.75" customHeight="1" x14ac:dyDescent="0.2">
      <c r="A48" s="56">
        <v>26</v>
      </c>
      <c r="B48" s="57">
        <v>62</v>
      </c>
      <c r="C48" s="57">
        <v>10101512403</v>
      </c>
      <c r="D48" s="58" t="s">
        <v>135</v>
      </c>
      <c r="E48" s="59" t="s">
        <v>136</v>
      </c>
      <c r="F48" s="60" t="s">
        <v>38</v>
      </c>
      <c r="G48" s="61" t="s">
        <v>19</v>
      </c>
      <c r="H48" s="102">
        <v>1.0107523148148148E-2</v>
      </c>
      <c r="I48" s="100">
        <v>26</v>
      </c>
      <c r="J48" s="102">
        <v>8.3657407407407413E-3</v>
      </c>
      <c r="K48" s="100">
        <v>28</v>
      </c>
      <c r="L48" s="102">
        <f t="shared" si="0"/>
        <v>1.847326388888889E-2</v>
      </c>
      <c r="M48" s="96">
        <f>L48-$L$23</f>
        <v>3.4906250000000007E-3</v>
      </c>
      <c r="N48" s="55">
        <f t="shared" si="1"/>
        <v>33.834586466165412</v>
      </c>
      <c r="O48" s="64"/>
      <c r="P48" s="62"/>
    </row>
    <row r="49" spans="1:16" ht="21.75" customHeight="1" x14ac:dyDescent="0.2">
      <c r="A49" s="56">
        <v>27</v>
      </c>
      <c r="B49" s="57">
        <v>70</v>
      </c>
      <c r="C49" s="57">
        <v>10102491392</v>
      </c>
      <c r="D49" s="58" t="s">
        <v>137</v>
      </c>
      <c r="E49" s="59" t="s">
        <v>138</v>
      </c>
      <c r="F49" s="60" t="s">
        <v>17</v>
      </c>
      <c r="G49" s="61" t="s">
        <v>60</v>
      </c>
      <c r="H49" s="102">
        <v>1.0399421296296297E-2</v>
      </c>
      <c r="I49" s="100">
        <v>28</v>
      </c>
      <c r="J49" s="102">
        <v>8.2074074074074081E-3</v>
      </c>
      <c r="K49" s="100">
        <v>25</v>
      </c>
      <c r="L49" s="102">
        <f t="shared" si="0"/>
        <v>1.8606828703703705E-2</v>
      </c>
      <c r="M49" s="96">
        <f t="shared" si="2"/>
        <v>3.6241898148148162E-3</v>
      </c>
      <c r="N49" s="55">
        <f t="shared" si="1"/>
        <v>33.582089552238806</v>
      </c>
      <c r="O49" s="64"/>
      <c r="P49" s="62"/>
    </row>
    <row r="50" spans="1:16" ht="21.75" customHeight="1" x14ac:dyDescent="0.2">
      <c r="A50" s="56">
        <v>28</v>
      </c>
      <c r="B50" s="57">
        <v>76</v>
      </c>
      <c r="C50" s="57">
        <v>10090445511</v>
      </c>
      <c r="D50" s="58" t="s">
        <v>139</v>
      </c>
      <c r="E50" s="59" t="s">
        <v>140</v>
      </c>
      <c r="F50" s="60" t="s">
        <v>17</v>
      </c>
      <c r="G50" s="61" t="s">
        <v>60</v>
      </c>
      <c r="H50" s="102">
        <v>1.0282175925925926E-2</v>
      </c>
      <c r="I50" s="100">
        <v>27</v>
      </c>
      <c r="J50" s="102">
        <v>8.3916666666666671E-3</v>
      </c>
      <c r="K50" s="100">
        <v>29</v>
      </c>
      <c r="L50" s="102">
        <f t="shared" si="0"/>
        <v>1.8673842592592593E-2</v>
      </c>
      <c r="M50" s="96">
        <f t="shared" si="2"/>
        <v>3.6912037037037035E-3</v>
      </c>
      <c r="N50" s="55">
        <f t="shared" si="1"/>
        <v>33.477991320520765</v>
      </c>
      <c r="O50" s="64"/>
      <c r="P50" s="62"/>
    </row>
    <row r="51" spans="1:16" ht="21.75" customHeight="1" thickBot="1" x14ac:dyDescent="0.25">
      <c r="A51" s="65">
        <v>29</v>
      </c>
      <c r="B51" s="66">
        <v>75</v>
      </c>
      <c r="C51" s="66">
        <v>10104984595</v>
      </c>
      <c r="D51" s="67" t="s">
        <v>141</v>
      </c>
      <c r="E51" s="68" t="s">
        <v>142</v>
      </c>
      <c r="F51" s="69" t="s">
        <v>17</v>
      </c>
      <c r="G51" s="70" t="s">
        <v>71</v>
      </c>
      <c r="H51" s="125">
        <v>1.0682175925925927E-2</v>
      </c>
      <c r="I51" s="101">
        <v>29</v>
      </c>
      <c r="J51" s="125">
        <v>8.2792824074074071E-3</v>
      </c>
      <c r="K51" s="101" t="s">
        <v>143</v>
      </c>
      <c r="L51" s="125">
        <f t="shared" si="0"/>
        <v>1.8961458333333334E-2</v>
      </c>
      <c r="M51" s="129">
        <f t="shared" si="2"/>
        <v>3.9788194444444445E-3</v>
      </c>
      <c r="N51" s="88">
        <f t="shared" si="1"/>
        <v>32.967032967032964</v>
      </c>
      <c r="O51" s="71"/>
      <c r="P51" s="72"/>
    </row>
    <row r="52" spans="1:16" ht="9.75" customHeight="1" thickTop="1" thickBot="1" x14ac:dyDescent="0.25">
      <c r="A52" s="112"/>
      <c r="B52" s="113"/>
      <c r="C52" s="113"/>
      <c r="D52" s="114"/>
      <c r="E52" s="115"/>
      <c r="F52" s="116"/>
      <c r="G52" s="117"/>
      <c r="H52" s="118"/>
      <c r="I52" s="119"/>
      <c r="J52" s="118"/>
      <c r="K52" s="119"/>
      <c r="L52" s="120"/>
      <c r="M52" s="121"/>
      <c r="N52" s="122"/>
      <c r="O52" s="123"/>
      <c r="P52" s="124"/>
    </row>
    <row r="53" spans="1:16" ht="15.75" thickTop="1" x14ac:dyDescent="0.2">
      <c r="A53" s="131" t="s">
        <v>6</v>
      </c>
      <c r="B53" s="132"/>
      <c r="C53" s="132"/>
      <c r="D53" s="133"/>
      <c r="E53" s="89"/>
      <c r="F53" s="89"/>
      <c r="G53" s="89"/>
      <c r="H53" s="132" t="s">
        <v>7</v>
      </c>
      <c r="I53" s="132"/>
      <c r="J53" s="132"/>
      <c r="K53" s="132"/>
      <c r="L53" s="132"/>
      <c r="M53" s="132"/>
      <c r="N53" s="132"/>
      <c r="O53" s="132"/>
      <c r="P53" s="155"/>
    </row>
    <row r="54" spans="1:16" ht="15" x14ac:dyDescent="0.2">
      <c r="A54" s="83" t="s">
        <v>81</v>
      </c>
      <c r="B54" s="84"/>
      <c r="C54" s="85"/>
      <c r="D54" s="92"/>
      <c r="E54" s="44"/>
      <c r="F54" s="44"/>
      <c r="G54" s="39"/>
      <c r="H54" s="45" t="s">
        <v>31</v>
      </c>
      <c r="I54" s="82">
        <v>14</v>
      </c>
      <c r="J54" s="103"/>
      <c r="K54" s="104"/>
      <c r="L54" s="104"/>
      <c r="M54" s="105"/>
      <c r="N54" s="106"/>
      <c r="O54" s="45" t="s">
        <v>32</v>
      </c>
      <c r="P54" s="46">
        <f>COUNTIF(F$20:F152,"ЗМС")</f>
        <v>0</v>
      </c>
    </row>
    <row r="55" spans="1:16" ht="15" x14ac:dyDescent="0.2">
      <c r="A55" s="83" t="s">
        <v>82</v>
      </c>
      <c r="B55" s="84"/>
      <c r="C55" s="85"/>
      <c r="D55" s="93"/>
      <c r="E55" s="44"/>
      <c r="F55" s="44"/>
      <c r="G55" s="39"/>
      <c r="H55" s="40" t="s">
        <v>33</v>
      </c>
      <c r="I55" s="82">
        <f>I56+I60+I61</f>
        <v>29</v>
      </c>
      <c r="J55" s="107"/>
      <c r="K55" s="108"/>
      <c r="L55" s="108"/>
      <c r="N55" s="109"/>
      <c r="O55" s="40" t="s">
        <v>34</v>
      </c>
      <c r="P55" s="41">
        <f>COUNTIF(F$20:F152,"МСМК")</f>
        <v>0</v>
      </c>
    </row>
    <row r="56" spans="1:16" ht="15" x14ac:dyDescent="0.2">
      <c r="A56" s="83" t="s">
        <v>83</v>
      </c>
      <c r="B56" s="84"/>
      <c r="C56" s="85"/>
      <c r="D56" s="94"/>
      <c r="E56" s="44"/>
      <c r="F56" s="44"/>
      <c r="G56" s="39"/>
      <c r="H56" s="40" t="s">
        <v>35</v>
      </c>
      <c r="I56" s="82">
        <f>I57+I58+I59+I60</f>
        <v>29</v>
      </c>
      <c r="J56" s="107"/>
      <c r="K56" s="108"/>
      <c r="L56" s="108"/>
      <c r="N56" s="109"/>
      <c r="O56" s="40" t="s">
        <v>18</v>
      </c>
      <c r="P56" s="41">
        <f>COUNTIF(F$20:F51,"МС")</f>
        <v>0</v>
      </c>
    </row>
    <row r="57" spans="1:16" ht="15" x14ac:dyDescent="0.15">
      <c r="A57" s="83" t="s">
        <v>84</v>
      </c>
      <c r="B57" s="84"/>
      <c r="C57" s="85"/>
      <c r="D57" s="95"/>
      <c r="E57" s="44"/>
      <c r="F57" s="44"/>
      <c r="G57" s="39"/>
      <c r="H57" s="40" t="s">
        <v>36</v>
      </c>
      <c r="I57" s="82">
        <f>COUNT(A14:A51)</f>
        <v>29</v>
      </c>
      <c r="J57" s="107"/>
      <c r="K57" s="108"/>
      <c r="L57" s="108"/>
      <c r="N57" s="109"/>
      <c r="O57" s="40" t="s">
        <v>17</v>
      </c>
      <c r="P57" s="41">
        <f>COUNTIF(F$19:F51,"КМС")</f>
        <v>27</v>
      </c>
    </row>
    <row r="58" spans="1:16" ht="15" x14ac:dyDescent="0.2">
      <c r="A58" s="83"/>
      <c r="B58" s="84"/>
      <c r="C58" s="85"/>
      <c r="D58" s="44"/>
      <c r="E58" s="49"/>
      <c r="F58" s="49"/>
      <c r="G58" s="39"/>
      <c r="H58" s="40" t="s">
        <v>37</v>
      </c>
      <c r="I58" s="82">
        <f>COUNTIF(A13:A51,"НФ")</f>
        <v>0</v>
      </c>
      <c r="J58" s="107"/>
      <c r="K58" s="108"/>
      <c r="L58" s="108"/>
      <c r="N58" s="109"/>
      <c r="O58" s="40" t="s">
        <v>38</v>
      </c>
      <c r="P58" s="41">
        <f>COUNTIF(F$21:F153,"1 СР")</f>
        <v>2</v>
      </c>
    </row>
    <row r="59" spans="1:16" ht="15" x14ac:dyDescent="0.2">
      <c r="A59" s="86"/>
      <c r="B59" s="84"/>
      <c r="C59" s="85"/>
      <c r="D59" s="44"/>
      <c r="E59" s="49"/>
      <c r="F59" s="49"/>
      <c r="G59" s="39"/>
      <c r="H59" s="40" t="s">
        <v>39</v>
      </c>
      <c r="I59" s="82">
        <f>COUNTIF(A14:A51,"ЛИМ")</f>
        <v>0</v>
      </c>
      <c r="J59" s="107"/>
      <c r="K59" s="108"/>
      <c r="L59" s="108"/>
      <c r="N59" s="109"/>
      <c r="O59" s="40" t="s">
        <v>40</v>
      </c>
      <c r="P59" s="41">
        <f>COUNTIF(F$21:F154,"2 СР")</f>
        <v>0</v>
      </c>
    </row>
    <row r="60" spans="1:16" ht="15" x14ac:dyDescent="0.2">
      <c r="A60" s="87"/>
      <c r="B60" s="84"/>
      <c r="C60" s="85"/>
      <c r="D60" s="44"/>
      <c r="E60" s="44"/>
      <c r="F60" s="44"/>
      <c r="G60" s="39"/>
      <c r="H60" s="40" t="s">
        <v>41</v>
      </c>
      <c r="I60" s="82">
        <f>COUNTIF(A14:A51,"ДСКВ")</f>
        <v>0</v>
      </c>
      <c r="J60" s="107"/>
      <c r="K60" s="108"/>
      <c r="L60" s="108"/>
      <c r="N60" s="109"/>
      <c r="O60" s="40" t="s">
        <v>42</v>
      </c>
      <c r="P60" s="41">
        <f>COUNTIF(F$21:F155,"3 СР")</f>
        <v>0</v>
      </c>
    </row>
    <row r="61" spans="1:16" ht="15" x14ac:dyDescent="0.2">
      <c r="A61" s="87"/>
      <c r="B61" s="84"/>
      <c r="C61" s="85"/>
      <c r="D61" s="47"/>
      <c r="E61" s="47"/>
      <c r="F61" s="47"/>
      <c r="G61" s="48"/>
      <c r="H61" s="40" t="s">
        <v>43</v>
      </c>
      <c r="I61" s="82">
        <f>COUNTIF(A14:A51,"НС")</f>
        <v>0</v>
      </c>
      <c r="J61" s="45"/>
      <c r="K61" s="99"/>
      <c r="L61" s="99"/>
      <c r="M61" s="110"/>
      <c r="N61" s="111"/>
      <c r="O61" s="40"/>
      <c r="P61" s="43"/>
    </row>
    <row r="62" spans="1:16" ht="8.25" customHeight="1" x14ac:dyDescent="0.2">
      <c r="A62" s="42"/>
      <c r="B62" s="44"/>
      <c r="C62" s="44"/>
      <c r="D62" s="44"/>
      <c r="E62" s="44"/>
      <c r="F62" s="44"/>
      <c r="G62" s="49"/>
      <c r="H62" s="50"/>
      <c r="I62" s="50"/>
      <c r="J62" s="50"/>
      <c r="K62" s="50"/>
      <c r="L62" s="50"/>
      <c r="M62" s="51"/>
      <c r="N62" s="39"/>
      <c r="O62" s="39"/>
      <c r="P62" s="52"/>
    </row>
    <row r="63" spans="1:16" ht="15.75" x14ac:dyDescent="0.2">
      <c r="A63" s="137" t="s">
        <v>44</v>
      </c>
      <c r="B63" s="130"/>
      <c r="C63" s="130"/>
      <c r="D63" s="130"/>
      <c r="E63" s="130" t="s">
        <v>13</v>
      </c>
      <c r="F63" s="130"/>
      <c r="G63" s="130"/>
      <c r="H63" s="130" t="s">
        <v>5</v>
      </c>
      <c r="I63" s="130"/>
      <c r="J63" s="130"/>
      <c r="K63" s="130"/>
      <c r="L63" s="130"/>
      <c r="M63" s="130"/>
      <c r="N63" s="130" t="s">
        <v>30</v>
      </c>
      <c r="O63" s="130"/>
      <c r="P63" s="156"/>
    </row>
    <row r="64" spans="1:16" x14ac:dyDescent="0.2">
      <c r="A64" s="144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39"/>
      <c r="O64" s="39"/>
      <c r="P64" s="52"/>
    </row>
    <row r="65" spans="1:16" x14ac:dyDescent="0.2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53"/>
      <c r="N65" s="39"/>
      <c r="O65" s="39"/>
      <c r="P65" s="52"/>
    </row>
    <row r="66" spans="1:16" x14ac:dyDescent="0.2">
      <c r="A66" s="90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53"/>
      <c r="N66" s="39"/>
      <c r="O66" s="39"/>
      <c r="P66" s="52"/>
    </row>
    <row r="67" spans="1:16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53"/>
      <c r="N67" s="39"/>
      <c r="O67" s="39"/>
      <c r="P67" s="52"/>
    </row>
    <row r="68" spans="1:16" x14ac:dyDescent="0.2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53"/>
      <c r="N68" s="39"/>
      <c r="O68" s="39"/>
      <c r="P68" s="52"/>
    </row>
    <row r="69" spans="1:16" ht="15.75" thickBot="1" x14ac:dyDescent="0.25">
      <c r="A69" s="138"/>
      <c r="B69" s="134"/>
      <c r="C69" s="134"/>
      <c r="D69" s="134"/>
      <c r="E69" s="134" t="str">
        <f>G17</f>
        <v>Стародубцев А.Ю. / ВК, г.Хабаровск /</v>
      </c>
      <c r="F69" s="134"/>
      <c r="G69" s="134"/>
      <c r="H69" s="134" t="str">
        <f>G18</f>
        <v>Кондратьева Л.В. /ВК, г.Воронеж /</v>
      </c>
      <c r="I69" s="134"/>
      <c r="J69" s="134"/>
      <c r="K69" s="134"/>
      <c r="L69" s="134"/>
      <c r="M69" s="134"/>
      <c r="N69" s="134" t="str">
        <f>G19</f>
        <v>Юдина Л.Н. /ВК, Забайкальский край /</v>
      </c>
      <c r="O69" s="134"/>
      <c r="P69" s="135"/>
    </row>
    <row r="70" spans="1:16" ht="13.5" thickTop="1" x14ac:dyDescent="0.2"/>
  </sheetData>
  <sortState ref="A24:P69">
    <sortCondition ref="A24:A69"/>
  </sortState>
  <mergeCells count="40">
    <mergeCell ref="F21:F22"/>
    <mergeCell ref="G21:G22"/>
    <mergeCell ref="N21:N22"/>
    <mergeCell ref="O21:O22"/>
    <mergeCell ref="P21:P22"/>
    <mergeCell ref="H21:K21"/>
    <mergeCell ref="H22:I22"/>
    <mergeCell ref="J22:K22"/>
    <mergeCell ref="M21:M22"/>
    <mergeCell ref="L21:L22"/>
    <mergeCell ref="A21:A22"/>
    <mergeCell ref="B21:B22"/>
    <mergeCell ref="C21:C22"/>
    <mergeCell ref="D21:D22"/>
    <mergeCell ref="E21:E22"/>
    <mergeCell ref="A15:G15"/>
    <mergeCell ref="H15:P15"/>
    <mergeCell ref="A64:E64"/>
    <mergeCell ref="A11:P11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H53:P53"/>
    <mergeCell ref="N63:P63"/>
    <mergeCell ref="E63:G63"/>
    <mergeCell ref="H63:M63"/>
    <mergeCell ref="A53:D53"/>
    <mergeCell ref="N69:P69"/>
    <mergeCell ref="E69:G69"/>
    <mergeCell ref="H69:M69"/>
    <mergeCell ref="F64:M64"/>
    <mergeCell ref="A63:D63"/>
    <mergeCell ref="A69:D69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73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инд. г. юниорки</vt:lpstr>
      <vt:lpstr>'итог инд. г. юниорки'!Заголовки_для_печати</vt:lpstr>
      <vt:lpstr>'итог инд. г. юниорки'!Область_печати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2022-06-27T12:02:05Z</dcterms:modified>
</cp:coreProperties>
</file>