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6E559FCB-7042-4B16-9726-0FC5F3E68809}" xr6:coauthVersionLast="47" xr6:coauthVersionMax="47" xr10:uidLastSave="{00000000-0000-0000-0000-000000000000}"/>
  <bookViews>
    <workbookView xWindow="-108" yWindow="-108" windowWidth="23256" windowHeight="12456" tabRatio="789" activeTab="2" xr2:uid="{00000000-000D-0000-FFFF-FFFF00000000}"/>
  </bookViews>
  <sheets>
    <sheet name="индивидуальная гонка" sheetId="98" r:id="rId1"/>
    <sheet name="групповая гонка" sheetId="99" r:id="rId2"/>
    <sheet name="критериум" sheetId="100" r:id="rId3"/>
  </sheets>
  <definedNames>
    <definedName name="_xlnm.Print_Titles" localSheetId="1">'групповая гонка'!$21:$22</definedName>
    <definedName name="_xlnm.Print_Titles" localSheetId="0">'индивидуальная гонка'!$21:$22</definedName>
    <definedName name="_xlnm.Print_Area" localSheetId="1">'групповая гонка'!$A$1:$M$49</definedName>
    <definedName name="_xlnm.Print_Area" localSheetId="0">'индивидуальная гонка'!$A$1:$M$49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6" i="100" l="1"/>
  <c r="F46" i="100"/>
  <c r="X38" i="100"/>
  <c r="AA38" i="100"/>
  <c r="AA37" i="100"/>
  <c r="AA36" i="100"/>
  <c r="AA35" i="100"/>
  <c r="AA34" i="100"/>
  <c r="AA33" i="100"/>
  <c r="AA32" i="100"/>
  <c r="V26" i="100"/>
  <c r="V25" i="100"/>
  <c r="V24" i="100"/>
  <c r="V23" i="100"/>
  <c r="X35" i="100" l="1"/>
  <c r="X36" i="100"/>
  <c r="X37" i="100"/>
  <c r="X34" i="100" l="1"/>
  <c r="X33" i="100" s="1"/>
  <c r="J49" i="99"/>
  <c r="F49" i="99"/>
  <c r="I39" i="99"/>
  <c r="M38" i="99"/>
  <c r="I38" i="99"/>
  <c r="M37" i="99"/>
  <c r="I37" i="99"/>
  <c r="I34" i="99" s="1"/>
  <c r="I33" i="99" s="1"/>
  <c r="M36" i="99"/>
  <c r="I36" i="99"/>
  <c r="M35" i="99"/>
  <c r="I35" i="99"/>
  <c r="M34" i="99"/>
  <c r="M33" i="99"/>
  <c r="M32" i="99"/>
  <c r="K29" i="99"/>
  <c r="J29" i="99"/>
  <c r="K28" i="99"/>
  <c r="J28" i="99"/>
  <c r="K27" i="99"/>
  <c r="J27" i="99"/>
  <c r="K26" i="99"/>
  <c r="J26" i="99"/>
  <c r="K25" i="99"/>
  <c r="J25" i="99"/>
  <c r="K24" i="99"/>
  <c r="J24" i="99"/>
  <c r="K23" i="99"/>
  <c r="M36" i="98"/>
  <c r="M34" i="98"/>
  <c r="M38" i="98"/>
  <c r="M37" i="98"/>
  <c r="M33" i="98"/>
  <c r="M35" i="98"/>
  <c r="M32" i="98"/>
  <c r="J49" i="98" l="1"/>
  <c r="F49" i="98"/>
  <c r="I39" i="98"/>
  <c r="I38" i="98"/>
  <c r="I37" i="98"/>
  <c r="I36" i="98"/>
  <c r="I35" i="98"/>
  <c r="I34" i="98" l="1"/>
  <c r="I33" i="98" s="1"/>
  <c r="K24" i="98"/>
  <c r="K25" i="98"/>
  <c r="K26" i="98"/>
  <c r="K27" i="98"/>
  <c r="K28" i="98"/>
  <c r="K29" i="98"/>
  <c r="K23" i="98"/>
  <c r="J25" i="98" l="1"/>
  <c r="J26" i="98"/>
  <c r="J27" i="98"/>
  <c r="J28" i="98"/>
  <c r="J29" i="98"/>
  <c r="J24" i="98"/>
</calcChain>
</file>

<file path=xl/sharedStrings.xml><?xml version="1.0" encoding="utf-8"?>
<sst xmlns="http://schemas.openxmlformats.org/spreadsheetml/2006/main" count="283" uniqueCount="98">
  <si>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</si>
  <si>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</si>
  <si>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</si>
  <si>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</si>
  <si>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</si>
  <si>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</si>
  <si>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</si>
  <si>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</si>
  <si>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</si>
  <si>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</si>
  <si>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</si>
  <si>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</si>
  <si>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</si>
  <si>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</si>
  <si>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</si>
  <si>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</si>
  <si>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</si>
  <si>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</si>
  <si>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</si>
  <si>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</si>
  <si>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</si>
  <si>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</si>
  <si>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</si>
  <si>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</si>
  <si>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</si>
  <si>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</si>
  <si>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</si>
  <si>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</si>
  <si>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</si>
  <si>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</si>
  <si>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</si>
  <si>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</si>
  <si>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</si>
  <si>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</si>
  <si>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</si>
  <si>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</si>
  <si>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</si>
  <si>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</si>
  <si>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</si>
  <si>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</si>
  <si>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</si>
  <si>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</si>
  <si>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</si>
  <si>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</si>
  <si>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</si>
  <si>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2 СР</t>
  </si>
  <si>
    <t/>
  </si>
  <si>
    <t>ДАТА ПРОВЕДЕНИЯ: 28 апреля 2023 года</t>
  </si>
  <si>
    <t>шоссе - индивидуальная гонка на время</t>
  </si>
  <si>
    <t>№ ВРВС: 0080511611Я</t>
  </si>
  <si>
    <t>3 СР</t>
  </si>
  <si>
    <t>МЕЖРЕГИОНАЛЬНЫЕ СОРЕВНОВАНИЯ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</si>
  <si>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</si>
  <si>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</si>
  <si>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Чемпионат центрального федерального округа</t>
  </si>
  <si>
    <t>ЖЕНЩИНЫ</t>
  </si>
  <si>
    <t>МЕСТО ПРОВЕДЕНИЯ: г. Воронеж</t>
  </si>
  <si>
    <t>ДАТА ПРОВЕДЕНИЯ: 26 апреля 2023 года</t>
  </si>
  <si>
    <t>НАЧАЛО ГОНКИ: 10ч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</si>
  <si>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10ч 40м</t>
    </r>
  </si>
  <si>
    <t>№ ЕКП 2023: 31342</t>
  </si>
  <si>
    <t>ЕЛИФЕРОВ А. В.  (ВК, г. ВОРОНЕЖ)</t>
  </si>
  <si>
    <t>АГАПОВА И.А. (1К, г. ВОРОНЕЖ)</t>
  </si>
  <si>
    <t>ГОНЧАРОВА С.И. (1К, г. ВОРОНЕЖ)</t>
  </si>
  <si>
    <t>5 км /1</t>
  </si>
  <si>
    <t>НАЗВАНИЕ ТРАССЫ / РЕГ. НОМЕР: Лыжный СК с освещенной лыжероллерной трассой/ 0065515</t>
  </si>
  <si>
    <t>ЧЕРНЫШОВА Галина</t>
  </si>
  <si>
    <t>ТАРАСОВА Анна</t>
  </si>
  <si>
    <t>МАТИНА Ирина</t>
  </si>
  <si>
    <t>КОЖЕВНИКОВА Анна</t>
  </si>
  <si>
    <t>КРАХИНА Виктория</t>
  </si>
  <si>
    <t>ЧЕРЕНКОВА Виктория</t>
  </si>
  <si>
    <t>ЧУРИКОВА Ирина</t>
  </si>
  <si>
    <t>Воронежская область</t>
  </si>
  <si>
    <t>Белгородская область</t>
  </si>
  <si>
    <t>Температура: +17+18</t>
  </si>
  <si>
    <t>Влажность: 35%</t>
  </si>
  <si>
    <t>Осадки: облачно с прояснениями</t>
  </si>
  <si>
    <t>Ветер: 4,0 км/ч (з)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</si>
  <si>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40м</t>
    </r>
  </si>
  <si>
    <t>№ ВРВС: 0080601611Я</t>
  </si>
  <si>
    <t>3,5 км /20</t>
  </si>
  <si>
    <t>шоссе - критериум 20-40 км</t>
  </si>
  <si>
    <t xml:space="preserve">НАЧАЛО ГОНКИ: 11ч 00м </t>
  </si>
  <si>
    <t>№ ВРВС: 0080721811С</t>
  </si>
  <si>
    <t>ОЧКИ НА ПРОМЕЖУТОЧНЫХ ФИНИШАХ</t>
  </si>
  <si>
    <t>РЕЗУЛЬТАТ очки</t>
  </si>
  <si>
    <t>Место на основном финише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</si>
  <si>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</t>
    </r>
  </si>
  <si>
    <t>ДАТА ПРОВЕДЕНИЯ: 27 апреля 2023 года</t>
  </si>
  <si>
    <t>ОКОНЧАНИЕ ГОНКИ: 12ч 00м</t>
  </si>
  <si>
    <t>480</t>
  </si>
  <si>
    <t>1,75 км/14</t>
  </si>
  <si>
    <t>Доп. Инфо</t>
  </si>
  <si>
    <t>Рейтинговые очки</t>
  </si>
  <si>
    <t>Температура: +20</t>
  </si>
  <si>
    <t>Влажность: 43%</t>
  </si>
  <si>
    <t>Ветер: 3,0 м/с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</si>
</sst>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236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20" fillId="0" borderId="1" xfId="8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8" xfId="0" applyFont="1" applyBorder="1" applyAlignment="1">
      <alignment vertical="center"/>
    </xf>
    <xf numFmtId="2" fontId="6" fillId="0" borderId="29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2" fontId="6" fillId="0" borderId="33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4" fontId="6" fillId="0" borderId="2" xfId="0" applyNumberFormat="1" applyFont="1" applyBorder="1"/>
    <xf numFmtId="14" fontId="14" fillId="0" borderId="5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2" fillId="0" borderId="1" xfId="9" applyFont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23" fillId="0" borderId="17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/>
    </xf>
    <xf numFmtId="1" fontId="20" fillId="0" borderId="0" xfId="9" applyNumberFormat="1" applyFont="1" applyBorder="1" applyAlignment="1">
      <alignment horizontal="center" vertical="center" wrapText="1"/>
    </xf>
    <xf numFmtId="0" fontId="21" fillId="0" borderId="0" xfId="9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1" fontId="20" fillId="0" borderId="41" xfId="8" applyNumberFormat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14" fontId="17" fillId="0" borderId="41" xfId="0" applyNumberFormat="1" applyFont="1" applyBorder="1" applyAlignment="1">
      <alignment horizontal="center" vertical="center"/>
    </xf>
    <xf numFmtId="164" fontId="17" fillId="0" borderId="41" xfId="0" applyNumberFormat="1" applyFont="1" applyBorder="1" applyAlignment="1">
      <alignment horizontal="center" vertical="center" wrapText="1"/>
    </xf>
    <xf numFmtId="0" fontId="22" fillId="0" borderId="41" xfId="9" applyFont="1" applyBorder="1" applyAlignment="1">
      <alignment vertical="center" wrapText="1"/>
    </xf>
    <xf numFmtId="2" fontId="17" fillId="0" borderId="41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14" fontId="14" fillId="0" borderId="2" xfId="0" applyNumberFormat="1" applyFont="1" applyBorder="1" applyAlignment="1">
      <alignment horizontal="left" vertical="center"/>
    </xf>
    <xf numFmtId="14" fontId="14" fillId="0" borderId="2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right" vertical="center"/>
    </xf>
    <xf numFmtId="14" fontId="14" fillId="0" borderId="5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14" fontId="14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13" fillId="0" borderId="35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4" fontId="6" fillId="0" borderId="2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7" fillId="3" borderId="1" xfId="3" applyFont="1" applyFill="1" applyBorder="1" applyAlignment="1">
      <alignment horizontal="center" vertical="center" wrapText="1"/>
    </xf>
    <xf numFmtId="0" fontId="20" fillId="0" borderId="1" xfId="8" applyFont="1" applyBorder="1" applyAlignment="1">
      <alignment vertical="center" wrapText="1"/>
    </xf>
    <xf numFmtId="1" fontId="20" fillId="0" borderId="1" xfId="9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0" fillId="0" borderId="1" xfId="9" applyFont="1" applyBorder="1" applyAlignment="1">
      <alignment vertical="center" wrapText="1"/>
    </xf>
    <xf numFmtId="0" fontId="17" fillId="0" borderId="39" xfId="0" applyFont="1" applyBorder="1" applyAlignment="1">
      <alignment horizontal="center" vertical="center"/>
    </xf>
    <xf numFmtId="0" fontId="17" fillId="3" borderId="41" xfId="3" applyFont="1" applyFill="1" applyBorder="1" applyAlignment="1">
      <alignment horizontal="center" vertical="center" wrapText="1"/>
    </xf>
    <xf numFmtId="0" fontId="20" fillId="0" borderId="41" xfId="8" applyFont="1" applyBorder="1" applyAlignment="1">
      <alignment vertical="center" wrapText="1"/>
    </xf>
    <xf numFmtId="1" fontId="20" fillId="0" borderId="41" xfId="9" applyNumberFormat="1" applyFont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 wrapText="1"/>
    </xf>
    <xf numFmtId="0" fontId="20" fillId="0" borderId="41" xfId="9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4" fontId="20" fillId="0" borderId="1" xfId="9" applyNumberFormat="1" applyFont="1" applyBorder="1" applyAlignment="1">
      <alignment horizontal="center" vertical="center" wrapText="1"/>
    </xf>
    <xf numFmtId="14" fontId="20" fillId="0" borderId="41" xfId="9" applyNumberFormat="1" applyFont="1" applyBorder="1" applyAlignment="1">
      <alignment horizontal="center" vertical="center" wrapText="1"/>
    </xf>
    <xf numFmtId="1" fontId="20" fillId="3" borderId="1" xfId="9" applyNumberFormat="1" applyFont="1" applyFill="1" applyBorder="1" applyAlignment="1">
      <alignment horizontal="center" vertical="center" wrapText="1"/>
    </xf>
    <xf numFmtId="1" fontId="20" fillId="3" borderId="41" xfId="9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165" fontId="17" fillId="0" borderId="41" xfId="0" applyNumberFormat="1" applyFont="1" applyBorder="1" applyAlignment="1">
      <alignment horizontal="center" vertical="center"/>
    </xf>
    <xf numFmtId="21" fontId="17" fillId="0" borderId="1" xfId="0" applyNumberFormat="1" applyFont="1" applyBorder="1" applyAlignment="1">
      <alignment horizontal="center" vertical="center"/>
    </xf>
    <xf numFmtId="21" fontId="17" fillId="0" borderId="41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1" fontId="7" fillId="2" borderId="21" xfId="3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14" fontId="7" fillId="2" borderId="21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262256</xdr:colOff>
      <xdr:row>0</xdr:row>
      <xdr:rowOff>158751</xdr:rowOff>
    </xdr:from>
    <xdr:to>
      <xdr:col>12</xdr:col>
      <xdr:colOff>391828</xdr:colOff>
      <xdr:row>3</xdr:row>
      <xdr:rowOff>234950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056" y="158751"/>
          <a:ext cx="1043972" cy="68579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4</xdr:col>
      <xdr:colOff>517525</xdr:colOff>
      <xdr:row>4</xdr:row>
      <xdr:rowOff>93270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426" y="120650"/>
          <a:ext cx="1155699" cy="848920"/>
        </a:xfrm>
        <a:prstGeom prst="rect">
          <a:avLst/>
        </a:prstGeom>
      </xdr:spPr>
    </xdr:pic>
    <xdr:clientData/>
  </xdr:twoCellAnchor>
  <xdr:twoCellAnchor editAs="oneCell">
    <xdr:from>
      <xdr:col>12</xdr:col>
      <xdr:colOff>562002</xdr:colOff>
      <xdr:row>0</xdr:row>
      <xdr:rowOff>63500</xdr:rowOff>
    </xdr:from>
    <xdr:to>
      <xdr:col>12</xdr:col>
      <xdr:colOff>1206361</xdr:colOff>
      <xdr:row>3</xdr:row>
      <xdr:rowOff>215900</xdr:rowOff>
    </xdr:to>
    <xdr:pic>
      <xdr:nvPicPr>
        <xdr:cNvPr id="9" name="image8.jpeg">
          <a:extLst>
            <a:ext uri="{FF2B5EF4-FFF2-40B4-BE49-F238E27FC236}">
              <a16:creationId xmlns:a16="http://schemas.microsoft.com/office/drawing/2014/main" id="{B82F4C8B-B1CF-430F-93C8-57769EDD2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202" y="63500"/>
          <a:ext cx="644359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11" name="image6.png">
          <a:extLst>
            <a:ext uri="{FF2B5EF4-FFF2-40B4-BE49-F238E27FC236}">
              <a16:creationId xmlns:a16="http://schemas.microsoft.com/office/drawing/2014/main" id="{E633D9E0-9AB7-47D1-B13F-A2498075B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4793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262256</xdr:colOff>
      <xdr:row>0</xdr:row>
      <xdr:rowOff>158751</xdr:rowOff>
    </xdr:from>
    <xdr:to>
      <xdr:col>12</xdr:col>
      <xdr:colOff>391828</xdr:colOff>
      <xdr:row>3</xdr:row>
      <xdr:rowOff>234950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29DB02D-9D8E-424E-9945-C7116D852A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9136" y="158751"/>
          <a:ext cx="1043972" cy="67055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4</xdr:col>
      <xdr:colOff>517525</xdr:colOff>
      <xdr:row>4</xdr:row>
      <xdr:rowOff>93270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0CE9F95-1765-49A8-9FF6-D83355A10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346" y="120650"/>
          <a:ext cx="1155699" cy="833680"/>
        </a:xfrm>
        <a:prstGeom prst="rect">
          <a:avLst/>
        </a:prstGeom>
      </xdr:spPr>
    </xdr:pic>
    <xdr:clientData/>
  </xdr:twoCellAnchor>
  <xdr:twoCellAnchor editAs="oneCell">
    <xdr:from>
      <xdr:col>12</xdr:col>
      <xdr:colOff>562002</xdr:colOff>
      <xdr:row>0</xdr:row>
      <xdr:rowOff>63500</xdr:rowOff>
    </xdr:from>
    <xdr:to>
      <xdr:col>12</xdr:col>
      <xdr:colOff>1206361</xdr:colOff>
      <xdr:row>3</xdr:row>
      <xdr:rowOff>215900</xdr:rowOff>
    </xdr:to>
    <xdr:pic>
      <xdr:nvPicPr>
        <xdr:cNvPr id="4" name="image8.jpeg">
          <a:extLst>
            <a:ext uri="{FF2B5EF4-FFF2-40B4-BE49-F238E27FC236}">
              <a16:creationId xmlns:a16="http://schemas.microsoft.com/office/drawing/2014/main" id="{AF4DC016-C063-4B1B-97EA-A0C476E2E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3282" y="63500"/>
          <a:ext cx="644359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455B83F7-A8C5-4CC5-B6A5-67262DF7D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2253" cy="899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241905</xdr:colOff>
      <xdr:row>0</xdr:row>
      <xdr:rowOff>90713</xdr:rowOff>
    </xdr:from>
    <xdr:to>
      <xdr:col>3</xdr:col>
      <xdr:colOff>771044</xdr:colOff>
      <xdr:row>6</xdr:row>
      <xdr:rowOff>60353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06600BB-F53F-4C28-8290-F80075798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0" y="90713"/>
          <a:ext cx="1774949" cy="1372688"/>
        </a:xfrm>
        <a:prstGeom prst="rect">
          <a:avLst/>
        </a:prstGeom>
      </xdr:spPr>
    </xdr:pic>
    <xdr:clientData/>
  </xdr:twoCellAnchor>
  <xdr:twoCellAnchor editAs="oneCell">
    <xdr:from>
      <xdr:col>0</xdr:col>
      <xdr:colOff>72571</xdr:colOff>
      <xdr:row>0</xdr:row>
      <xdr:rowOff>36285</xdr:rowOff>
    </xdr:from>
    <xdr:to>
      <xdr:col>2</xdr:col>
      <xdr:colOff>84667</xdr:colOff>
      <xdr:row>5</xdr:row>
      <xdr:rowOff>166484</xdr:rowOff>
    </xdr:to>
    <xdr:pic>
      <xdr:nvPicPr>
        <xdr:cNvPr id="4" name="image13.png">
          <a:extLst>
            <a:ext uri="{FF2B5EF4-FFF2-40B4-BE49-F238E27FC236}">
              <a16:creationId xmlns:a16="http://schemas.microsoft.com/office/drawing/2014/main" id="{F0982483-70BC-4ADA-B959-EB8CAEC4F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71" y="36285"/>
          <a:ext cx="1040191" cy="1279247"/>
        </a:xfrm>
        <a:prstGeom prst="rect">
          <a:avLst/>
        </a:prstGeom>
      </xdr:spPr>
    </xdr:pic>
    <xdr:clientData/>
  </xdr:twoCellAnchor>
  <xdr:twoCellAnchor editAs="oneCell">
    <xdr:from>
      <xdr:col>23</xdr:col>
      <xdr:colOff>505679</xdr:colOff>
      <xdr:row>0</xdr:row>
      <xdr:rowOff>120952</xdr:rowOff>
    </xdr:from>
    <xdr:to>
      <xdr:col>26</xdr:col>
      <xdr:colOff>42860</xdr:colOff>
      <xdr:row>5</xdr:row>
      <xdr:rowOff>0</xdr:rowOff>
    </xdr:to>
    <xdr:pic>
      <xdr:nvPicPr>
        <xdr:cNvPr id="6" name="image14.jpeg">
          <a:extLst>
            <a:ext uri="{FF2B5EF4-FFF2-40B4-BE49-F238E27FC236}">
              <a16:creationId xmlns:a16="http://schemas.microsoft.com/office/drawing/2014/main" id="{A44BED6F-365B-4D56-B420-BEB55D682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5203" y="120952"/>
          <a:ext cx="1798991" cy="1028096"/>
        </a:xfrm>
        <a:prstGeom prst="rect">
          <a:avLst/>
        </a:prstGeom>
      </xdr:spPr>
    </xdr:pic>
    <xdr:clientData/>
  </xdr:twoCellAnchor>
  <xdr:twoCellAnchor editAs="oneCell">
    <xdr:from>
      <xdr:col>26</xdr:col>
      <xdr:colOff>218721</xdr:colOff>
      <xdr:row>0</xdr:row>
      <xdr:rowOff>60476</xdr:rowOff>
    </xdr:from>
    <xdr:to>
      <xdr:col>26</xdr:col>
      <xdr:colOff>1203497</xdr:colOff>
      <xdr:row>5</xdr:row>
      <xdr:rowOff>108857</xdr:rowOff>
    </xdr:to>
    <xdr:pic>
      <xdr:nvPicPr>
        <xdr:cNvPr id="7" name="image12.jpeg">
          <a:extLst>
            <a:ext uri="{FF2B5EF4-FFF2-40B4-BE49-F238E27FC236}">
              <a16:creationId xmlns:a16="http://schemas.microsoft.com/office/drawing/2014/main" id="{A837711B-E3B8-49AA-87B8-6CECF5D4F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0054" y="60476"/>
          <a:ext cx="984776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R115"/>
  <sheetViews>
    <sheetView view="pageBreakPreview" zoomScale="60" zoomScaleNormal="100" workbookViewId="0">
      <selection activeCell="Q25" sqref="Q25"/>
    </sheetView>
  </sheetViews>
  <sheetFormatPr defaultColWidth="9.109375" defaultRowHeight="13.8" x14ac:dyDescent="0.25"/>
  <cols>
    <col min="1" max="1" width="7" style="1" customWidth="1"/>
    <col min="2" max="2" width="7" style="17" customWidth="1"/>
    <col min="3" max="3" width="13.33203125" style="17" customWidth="1"/>
    <col min="4" max="4" width="13.6640625" style="14" hidden="1" customWidth="1"/>
    <col min="5" max="5" width="24.21875" style="1" customWidth="1"/>
    <col min="6" max="6" width="11.6640625" style="1" customWidth="1"/>
    <col min="7" max="7" width="9.6640625" style="1" customWidth="1"/>
    <col min="8" max="8" width="22.44140625" style="1" customWidth="1"/>
    <col min="9" max="9" width="13.109375" style="1" customWidth="1"/>
    <col min="10" max="10" width="14" style="1" customWidth="1"/>
    <col min="11" max="11" width="13.5546875" style="59" customWidth="1"/>
    <col min="12" max="12" width="13.332031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8" ht="15.75" customHeight="1" x14ac:dyDescent="0.25">
      <c r="A2" s="211" t="s">
        <v>52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8" ht="15.75" customHeight="1" x14ac:dyDescent="0.25">
      <c r="A3" s="211" t="s">
        <v>11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8" ht="21" x14ac:dyDescent="0.25">
      <c r="A4" s="211" t="s">
        <v>53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8" ht="12" customHeight="1" x14ac:dyDescent="0.3">
      <c r="A5" s="178" t="s">
        <v>46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P5" s="31"/>
    </row>
    <row r="6" spans="1:18" s="2" customFormat="1" ht="28.8" x14ac:dyDescent="0.3">
      <c r="A6" s="212" t="s">
        <v>51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R6" s="31"/>
    </row>
    <row r="7" spans="1:18" s="2" customFormat="1" ht="18" customHeight="1" x14ac:dyDescent="0.25">
      <c r="A7" s="213" t="s">
        <v>18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8" s="2" customFormat="1" ht="23.4" customHeight="1" thickBot="1" x14ac:dyDescent="0.3">
      <c r="A8" s="214" t="s">
        <v>54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8" ht="19.5" customHeight="1" thickTop="1" x14ac:dyDescent="0.25">
      <c r="A9" s="215" t="s">
        <v>23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7"/>
    </row>
    <row r="10" spans="1:18" ht="18" customHeight="1" x14ac:dyDescent="0.25">
      <c r="A10" s="218" t="s">
        <v>48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20"/>
    </row>
    <row r="11" spans="1:18" ht="19.5" customHeight="1" x14ac:dyDescent="0.25">
      <c r="A11" s="218" t="s">
        <v>55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20"/>
    </row>
    <row r="12" spans="1:18" ht="5.25" customHeight="1" x14ac:dyDescent="0.25">
      <c r="A12" s="208" t="s">
        <v>46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10"/>
    </row>
    <row r="13" spans="1:18" ht="15.6" x14ac:dyDescent="0.3">
      <c r="A13" s="50" t="s">
        <v>56</v>
      </c>
      <c r="B13" s="27"/>
      <c r="C13" s="27"/>
      <c r="D13" s="12"/>
      <c r="E13" s="73"/>
      <c r="F13" s="5"/>
      <c r="G13" s="5"/>
      <c r="H13" s="41" t="s">
        <v>58</v>
      </c>
      <c r="I13" s="81"/>
      <c r="J13" s="5"/>
      <c r="K13" s="51"/>
      <c r="L13" s="38"/>
      <c r="M13" s="39" t="s">
        <v>49</v>
      </c>
    </row>
    <row r="14" spans="1:18" ht="15.6" x14ac:dyDescent="0.3">
      <c r="A14" s="21" t="s">
        <v>57</v>
      </c>
      <c r="B14" s="16"/>
      <c r="C14" s="16"/>
      <c r="D14" s="13"/>
      <c r="E14" s="78"/>
      <c r="F14" s="6"/>
      <c r="G14" s="6"/>
      <c r="H14" s="7" t="s">
        <v>59</v>
      </c>
      <c r="I14" s="6"/>
      <c r="J14" s="6"/>
      <c r="K14" s="52"/>
      <c r="L14" s="40"/>
      <c r="M14" s="77" t="s">
        <v>60</v>
      </c>
    </row>
    <row r="15" spans="1:18" ht="14.4" x14ac:dyDescent="0.25">
      <c r="A15" s="201" t="s">
        <v>10</v>
      </c>
      <c r="B15" s="202"/>
      <c r="C15" s="202"/>
      <c r="D15" s="202"/>
      <c r="E15" s="202"/>
      <c r="F15" s="202"/>
      <c r="G15" s="202"/>
      <c r="H15" s="203"/>
      <c r="I15" s="24" t="s">
        <v>1</v>
      </c>
      <c r="J15" s="23"/>
      <c r="K15" s="53"/>
      <c r="L15" s="23"/>
      <c r="M15" s="25"/>
    </row>
    <row r="16" spans="1:18" ht="14.4" x14ac:dyDescent="0.25">
      <c r="A16" s="22" t="s">
        <v>19</v>
      </c>
      <c r="B16" s="18"/>
      <c r="C16" s="18"/>
      <c r="D16" s="15"/>
      <c r="E16" s="11"/>
      <c r="F16" s="8"/>
      <c r="G16" s="11"/>
      <c r="H16" s="10" t="s">
        <v>46</v>
      </c>
      <c r="I16" s="45" t="s">
        <v>65</v>
      </c>
      <c r="J16" s="8"/>
      <c r="K16" s="54"/>
      <c r="L16" s="8"/>
      <c r="M16" s="86"/>
    </row>
    <row r="17" spans="1:15" ht="14.4" x14ac:dyDescent="0.25">
      <c r="A17" s="22" t="s">
        <v>20</v>
      </c>
      <c r="B17" s="18"/>
      <c r="C17" s="18"/>
      <c r="D17" s="15"/>
      <c r="E17" s="10"/>
      <c r="F17" s="8"/>
      <c r="G17" s="11"/>
      <c r="H17" s="10" t="s">
        <v>61</v>
      </c>
      <c r="I17" s="45" t="s">
        <v>41</v>
      </c>
      <c r="J17" s="8"/>
      <c r="K17" s="54"/>
      <c r="L17" s="8"/>
      <c r="M17" s="44">
        <v>5</v>
      </c>
    </row>
    <row r="18" spans="1:15" ht="14.4" x14ac:dyDescent="0.25">
      <c r="A18" s="22" t="s">
        <v>21</v>
      </c>
      <c r="B18" s="18"/>
      <c r="C18" s="18"/>
      <c r="D18" s="15"/>
      <c r="E18" s="10"/>
      <c r="F18" s="8"/>
      <c r="G18" s="11"/>
      <c r="H18" s="10" t="s">
        <v>62</v>
      </c>
      <c r="I18" s="45" t="s">
        <v>42</v>
      </c>
      <c r="J18" s="8"/>
      <c r="K18" s="54"/>
      <c r="L18" s="8"/>
      <c r="M18" s="44">
        <v>9</v>
      </c>
    </row>
    <row r="19" spans="1:15" ht="16.2" thickBot="1" x14ac:dyDescent="0.3">
      <c r="A19" s="22" t="s">
        <v>17</v>
      </c>
      <c r="B19" s="19"/>
      <c r="C19" s="19"/>
      <c r="D19" s="26"/>
      <c r="E19" s="85"/>
      <c r="F19" s="9"/>
      <c r="G19" s="9"/>
      <c r="H19" s="10" t="s">
        <v>63</v>
      </c>
      <c r="I19" s="45" t="s">
        <v>40</v>
      </c>
      <c r="J19" s="8"/>
      <c r="K19" s="54"/>
      <c r="L19" s="89">
        <v>5</v>
      </c>
      <c r="M19" s="97" t="s">
        <v>64</v>
      </c>
    </row>
    <row r="20" spans="1:15" ht="9.75" customHeight="1" thickTop="1" thickBot="1" x14ac:dyDescent="0.3">
      <c r="A20" s="33"/>
      <c r="B20" s="29"/>
      <c r="C20" s="29"/>
      <c r="D20" s="30"/>
      <c r="E20" s="28"/>
      <c r="F20" s="28"/>
      <c r="G20" s="28"/>
      <c r="H20" s="28"/>
      <c r="I20" s="28"/>
      <c r="J20" s="28"/>
      <c r="K20" s="55"/>
      <c r="L20" s="28"/>
      <c r="M20" s="34"/>
    </row>
    <row r="21" spans="1:15" s="3" customFormat="1" ht="21" customHeight="1" thickTop="1" x14ac:dyDescent="0.25">
      <c r="A21" s="204" t="s">
        <v>7</v>
      </c>
      <c r="B21" s="185" t="s">
        <v>14</v>
      </c>
      <c r="C21" s="185" t="s">
        <v>39</v>
      </c>
      <c r="D21" s="206" t="s">
        <v>12</v>
      </c>
      <c r="E21" s="185" t="s">
        <v>2</v>
      </c>
      <c r="F21" s="185" t="s">
        <v>38</v>
      </c>
      <c r="G21" s="185" t="s">
        <v>9</v>
      </c>
      <c r="H21" s="185" t="s">
        <v>15</v>
      </c>
      <c r="I21" s="185" t="s">
        <v>8</v>
      </c>
      <c r="J21" s="185" t="s">
        <v>27</v>
      </c>
      <c r="K21" s="187" t="s">
        <v>24</v>
      </c>
      <c r="L21" s="189" t="s">
        <v>26</v>
      </c>
      <c r="M21" s="191" t="s">
        <v>16</v>
      </c>
    </row>
    <row r="22" spans="1:15" s="3" customFormat="1" ht="13.5" customHeight="1" x14ac:dyDescent="0.25">
      <c r="A22" s="205"/>
      <c r="B22" s="186"/>
      <c r="C22" s="186"/>
      <c r="D22" s="207"/>
      <c r="E22" s="186"/>
      <c r="F22" s="186"/>
      <c r="G22" s="186"/>
      <c r="H22" s="186"/>
      <c r="I22" s="186"/>
      <c r="J22" s="186"/>
      <c r="K22" s="188"/>
      <c r="L22" s="190"/>
      <c r="M22" s="192"/>
    </row>
    <row r="23" spans="1:15" s="4" customFormat="1" ht="18" x14ac:dyDescent="0.25">
      <c r="A23" s="105">
        <v>1</v>
      </c>
      <c r="B23" s="42">
        <v>2</v>
      </c>
      <c r="C23" s="42">
        <v>10010084849</v>
      </c>
      <c r="D23" s="36"/>
      <c r="E23" s="43" t="s">
        <v>66</v>
      </c>
      <c r="F23" s="79">
        <v>34294</v>
      </c>
      <c r="G23" s="37" t="s">
        <v>25</v>
      </c>
      <c r="H23" s="80" t="s">
        <v>73</v>
      </c>
      <c r="I23" s="173">
        <v>4.7239583333333335E-3</v>
      </c>
      <c r="J23" s="173" t="s">
        <v>46</v>
      </c>
      <c r="K23" s="56">
        <f>$L$19/((I23*24))</f>
        <v>44.101433296582137</v>
      </c>
      <c r="L23" s="35" t="s">
        <v>34</v>
      </c>
      <c r="M23" s="106"/>
    </row>
    <row r="24" spans="1:15" s="4" customFormat="1" ht="18" x14ac:dyDescent="0.25">
      <c r="A24" s="107">
        <v>2</v>
      </c>
      <c r="B24" s="42">
        <v>20</v>
      </c>
      <c r="C24" s="42">
        <v>10080503516</v>
      </c>
      <c r="D24" s="36"/>
      <c r="E24" s="43" t="s">
        <v>67</v>
      </c>
      <c r="F24" s="79">
        <v>37984</v>
      </c>
      <c r="G24" s="37" t="s">
        <v>34</v>
      </c>
      <c r="H24" s="80" t="s">
        <v>73</v>
      </c>
      <c r="I24" s="173">
        <v>4.7600694444444444E-3</v>
      </c>
      <c r="J24" s="173">
        <f>I24-$I$23</f>
        <v>3.6111111111110893E-5</v>
      </c>
      <c r="K24" s="56">
        <f t="shared" ref="K24:K29" si="0">$L$19/((I24*24))</f>
        <v>43.76686848056022</v>
      </c>
      <c r="L24" s="35" t="s">
        <v>34</v>
      </c>
      <c r="M24" s="106"/>
    </row>
    <row r="25" spans="1:15" s="4" customFormat="1" ht="18" x14ac:dyDescent="0.25">
      <c r="A25" s="105">
        <v>3</v>
      </c>
      <c r="B25" s="35">
        <v>3</v>
      </c>
      <c r="C25" s="42">
        <v>10052470819</v>
      </c>
      <c r="D25" s="36"/>
      <c r="E25" s="43" t="s">
        <v>68</v>
      </c>
      <c r="F25" s="79">
        <v>37680</v>
      </c>
      <c r="G25" s="37" t="s">
        <v>25</v>
      </c>
      <c r="H25" s="80" t="s">
        <v>73</v>
      </c>
      <c r="I25" s="173">
        <v>4.7708333333333335E-3</v>
      </c>
      <c r="J25" s="173">
        <f t="shared" ref="J25:J29" si="1">I25-$I$23</f>
        <v>4.6875000000000042E-5</v>
      </c>
      <c r="K25" s="56">
        <f t="shared" si="0"/>
        <v>43.668122270742359</v>
      </c>
      <c r="L25" s="35" t="s">
        <v>34</v>
      </c>
      <c r="M25" s="106"/>
    </row>
    <row r="26" spans="1:15" s="4" customFormat="1" ht="18" x14ac:dyDescent="0.25">
      <c r="A26" s="107">
        <v>4</v>
      </c>
      <c r="B26" s="35">
        <v>37</v>
      </c>
      <c r="C26" s="42">
        <v>10036095195</v>
      </c>
      <c r="D26" s="36"/>
      <c r="E26" s="43" t="s">
        <v>69</v>
      </c>
      <c r="F26" s="79">
        <v>37505</v>
      </c>
      <c r="G26" s="37" t="s">
        <v>43</v>
      </c>
      <c r="H26" s="80" t="s">
        <v>74</v>
      </c>
      <c r="I26" s="173">
        <v>4.9574074074074078E-3</v>
      </c>
      <c r="J26" s="173">
        <f t="shared" si="1"/>
        <v>2.3344907407407429E-4</v>
      </c>
      <c r="K26" s="56">
        <f t="shared" si="0"/>
        <v>42.024654463952182</v>
      </c>
      <c r="L26" s="35" t="s">
        <v>34</v>
      </c>
      <c r="M26" s="106"/>
    </row>
    <row r="27" spans="1:15" s="4" customFormat="1" ht="18" x14ac:dyDescent="0.25">
      <c r="A27" s="105">
        <v>5</v>
      </c>
      <c r="B27" s="35">
        <v>4</v>
      </c>
      <c r="C27" s="42">
        <v>10097029787</v>
      </c>
      <c r="D27" s="36"/>
      <c r="E27" s="43" t="s">
        <v>70</v>
      </c>
      <c r="F27" s="79">
        <v>35460</v>
      </c>
      <c r="G27" s="37" t="s">
        <v>34</v>
      </c>
      <c r="H27" s="80" t="s">
        <v>73</v>
      </c>
      <c r="I27" s="173">
        <v>5.1078703703703703E-3</v>
      </c>
      <c r="J27" s="173">
        <f t="shared" si="1"/>
        <v>3.8391203703703677E-4</v>
      </c>
      <c r="K27" s="56">
        <f t="shared" si="0"/>
        <v>40.786730716940092</v>
      </c>
      <c r="L27" s="35" t="s">
        <v>43</v>
      </c>
      <c r="M27" s="106"/>
    </row>
    <row r="28" spans="1:15" s="4" customFormat="1" ht="18" x14ac:dyDescent="0.25">
      <c r="A28" s="107">
        <v>6</v>
      </c>
      <c r="B28" s="35">
        <v>5</v>
      </c>
      <c r="C28" s="42">
        <v>10052471021</v>
      </c>
      <c r="D28" s="36"/>
      <c r="E28" s="43" t="s">
        <v>71</v>
      </c>
      <c r="F28" s="79">
        <v>37679</v>
      </c>
      <c r="G28" s="37" t="s">
        <v>34</v>
      </c>
      <c r="H28" s="80" t="s">
        <v>73</v>
      </c>
      <c r="I28" s="173">
        <v>5.1518518518518519E-3</v>
      </c>
      <c r="J28" s="173">
        <f t="shared" si="1"/>
        <v>4.2789351851851842E-4</v>
      </c>
      <c r="K28" s="56">
        <f t="shared" si="0"/>
        <v>40.438533429187636</v>
      </c>
      <c r="L28" s="35" t="s">
        <v>43</v>
      </c>
      <c r="M28" s="106"/>
    </row>
    <row r="29" spans="1:15" s="4" customFormat="1" ht="18.600000000000001" thickBot="1" x14ac:dyDescent="0.3">
      <c r="A29" s="118">
        <v>7</v>
      </c>
      <c r="B29" s="108">
        <v>1</v>
      </c>
      <c r="C29" s="109">
        <v>10036018104</v>
      </c>
      <c r="D29" s="110"/>
      <c r="E29" s="111" t="s">
        <v>72</v>
      </c>
      <c r="F29" s="112">
        <v>37982</v>
      </c>
      <c r="G29" s="113" t="s">
        <v>34</v>
      </c>
      <c r="H29" s="114" t="s">
        <v>73</v>
      </c>
      <c r="I29" s="174">
        <v>5.2408564814814818E-3</v>
      </c>
      <c r="J29" s="174">
        <f t="shared" si="1"/>
        <v>5.1689814814814827E-4</v>
      </c>
      <c r="K29" s="115">
        <f t="shared" si="0"/>
        <v>39.751772266513548</v>
      </c>
      <c r="L29" s="108" t="s">
        <v>43</v>
      </c>
      <c r="M29" s="116"/>
    </row>
    <row r="30" spans="1:15" ht="9" customHeight="1" thickTop="1" thickBot="1" x14ac:dyDescent="0.35">
      <c r="A30" s="82"/>
      <c r="B30" s="98"/>
      <c r="C30" s="98"/>
      <c r="D30" s="99"/>
      <c r="E30" s="100"/>
      <c r="F30" s="101"/>
      <c r="G30" s="102"/>
      <c r="H30" s="101"/>
      <c r="I30" s="103"/>
      <c r="J30" s="103"/>
      <c r="K30" s="57"/>
      <c r="L30" s="103"/>
      <c r="M30" s="103"/>
      <c r="O30"/>
    </row>
    <row r="31" spans="1:15" ht="15" thickTop="1" x14ac:dyDescent="0.25">
      <c r="A31" s="193" t="s">
        <v>5</v>
      </c>
      <c r="B31" s="194"/>
      <c r="C31" s="194"/>
      <c r="D31" s="194"/>
      <c r="E31" s="194"/>
      <c r="F31" s="194"/>
      <c r="G31" s="194"/>
      <c r="H31" s="194" t="s">
        <v>6</v>
      </c>
      <c r="I31" s="194"/>
      <c r="J31" s="194"/>
      <c r="K31" s="194"/>
      <c r="L31" s="194"/>
      <c r="M31" s="195"/>
      <c r="O31"/>
    </row>
    <row r="32" spans="1:15" x14ac:dyDescent="0.25">
      <c r="A32" s="83" t="s">
        <v>75</v>
      </c>
      <c r="B32" s="9"/>
      <c r="C32" s="87"/>
      <c r="D32" s="9"/>
      <c r="E32" s="32"/>
      <c r="F32" s="60"/>
      <c r="G32" s="67"/>
      <c r="H32" s="46" t="s">
        <v>35</v>
      </c>
      <c r="I32" s="117">
        <v>2</v>
      </c>
      <c r="J32" s="60"/>
      <c r="K32" s="61"/>
      <c r="L32" s="58" t="s">
        <v>33</v>
      </c>
      <c r="M32" s="66">
        <f>COUNTIF(G23:G29,"ЗМС")</f>
        <v>0</v>
      </c>
      <c r="O32"/>
    </row>
    <row r="33" spans="1:15" x14ac:dyDescent="0.25">
      <c r="A33" s="83" t="s">
        <v>76</v>
      </c>
      <c r="B33" s="9"/>
      <c r="C33" s="88"/>
      <c r="D33" s="9"/>
      <c r="E33" s="32"/>
      <c r="F33" s="68"/>
      <c r="G33" s="69"/>
      <c r="H33" s="47" t="s">
        <v>28</v>
      </c>
      <c r="I33" s="117">
        <f>I34+I39</f>
        <v>7</v>
      </c>
      <c r="J33" s="62"/>
      <c r="K33" s="63"/>
      <c r="L33" s="58" t="s">
        <v>22</v>
      </c>
      <c r="M33" s="66">
        <f>COUNTIF(G23:G29,"МСМК")</f>
        <v>0</v>
      </c>
      <c r="O33"/>
    </row>
    <row r="34" spans="1:15" x14ac:dyDescent="0.25">
      <c r="A34" s="83" t="s">
        <v>77</v>
      </c>
      <c r="B34" s="9"/>
      <c r="C34" s="49"/>
      <c r="D34" s="9"/>
      <c r="E34" s="32"/>
      <c r="F34" s="68"/>
      <c r="G34" s="69"/>
      <c r="H34" s="47" t="s">
        <v>29</v>
      </c>
      <c r="I34" s="117">
        <f>I35+I36+I37+I38</f>
        <v>7</v>
      </c>
      <c r="J34" s="62"/>
      <c r="K34" s="63"/>
      <c r="L34" s="58" t="s">
        <v>25</v>
      </c>
      <c r="M34" s="66">
        <f>COUNTIF(G23:G29,"МС")</f>
        <v>2</v>
      </c>
      <c r="O34"/>
    </row>
    <row r="35" spans="1:15" x14ac:dyDescent="0.25">
      <c r="A35" s="83" t="s">
        <v>78</v>
      </c>
      <c r="B35" s="9"/>
      <c r="C35" s="49"/>
      <c r="D35" s="9"/>
      <c r="E35" s="32"/>
      <c r="F35" s="68"/>
      <c r="G35" s="69"/>
      <c r="H35" s="47" t="s">
        <v>30</v>
      </c>
      <c r="I35" s="117">
        <f>COUNT(A23:A29)</f>
        <v>7</v>
      </c>
      <c r="J35" s="62"/>
      <c r="K35" s="63"/>
      <c r="L35" s="58" t="s">
        <v>34</v>
      </c>
      <c r="M35" s="66">
        <f>COUNTIF(G23:G29,"КМС")</f>
        <v>4</v>
      </c>
      <c r="O35"/>
    </row>
    <row r="36" spans="1:15" x14ac:dyDescent="0.25">
      <c r="A36" s="83"/>
      <c r="B36" s="9"/>
      <c r="C36" s="49"/>
      <c r="D36" s="9"/>
      <c r="E36" s="32"/>
      <c r="F36" s="68"/>
      <c r="G36" s="69"/>
      <c r="H36" s="47" t="s">
        <v>44</v>
      </c>
      <c r="I36" s="117">
        <f>COUNTIF(A23:A29,"ЛИМ")</f>
        <v>0</v>
      </c>
      <c r="J36" s="62"/>
      <c r="K36" s="63"/>
      <c r="L36" s="58" t="s">
        <v>43</v>
      </c>
      <c r="M36" s="66">
        <f>COUNTIF(G23:G29,"1 СР")</f>
        <v>1</v>
      </c>
      <c r="O36"/>
    </row>
    <row r="37" spans="1:15" x14ac:dyDescent="0.25">
      <c r="A37" s="83"/>
      <c r="B37" s="9"/>
      <c r="C37" s="9"/>
      <c r="D37" s="9"/>
      <c r="E37" s="32"/>
      <c r="F37" s="68"/>
      <c r="G37" s="69"/>
      <c r="H37" s="47" t="s">
        <v>31</v>
      </c>
      <c r="I37" s="117">
        <f>COUNTIF(A23:A29,"НФ")</f>
        <v>0</v>
      </c>
      <c r="J37" s="62"/>
      <c r="K37" s="63"/>
      <c r="L37" s="58" t="s">
        <v>45</v>
      </c>
      <c r="M37" s="66">
        <f>COUNTIF(G23:G29,"2 СР")</f>
        <v>0</v>
      </c>
      <c r="O37"/>
    </row>
    <row r="38" spans="1:15" x14ac:dyDescent="0.25">
      <c r="A38" s="83"/>
      <c r="B38" s="9"/>
      <c r="C38" s="9"/>
      <c r="D38" s="9"/>
      <c r="E38" s="32"/>
      <c r="F38" s="68"/>
      <c r="G38" s="69"/>
      <c r="H38" s="47" t="s">
        <v>36</v>
      </c>
      <c r="I38" s="117">
        <f>COUNTIF(A23:A29,"ДСКВ")</f>
        <v>0</v>
      </c>
      <c r="J38" s="62"/>
      <c r="K38" s="63"/>
      <c r="L38" s="58" t="s">
        <v>50</v>
      </c>
      <c r="M38" s="66">
        <f>COUNTIF(G23:G29,"3 СР")</f>
        <v>0</v>
      </c>
      <c r="O38"/>
    </row>
    <row r="39" spans="1:15" x14ac:dyDescent="0.25">
      <c r="A39" s="83"/>
      <c r="B39" s="9"/>
      <c r="C39" s="9"/>
      <c r="D39" s="9"/>
      <c r="E39" s="32"/>
      <c r="F39" s="70"/>
      <c r="G39" s="71"/>
      <c r="H39" s="47" t="s">
        <v>32</v>
      </c>
      <c r="I39" s="117">
        <f>COUNTIF(A23:A29,"НС")</f>
        <v>0</v>
      </c>
      <c r="J39" s="64"/>
      <c r="K39" s="65"/>
      <c r="L39" s="58"/>
      <c r="M39" s="48"/>
    </row>
    <row r="40" spans="1:15" ht="9.75" customHeight="1" x14ac:dyDescent="0.25">
      <c r="A40" s="68"/>
      <c r="M40" s="20"/>
    </row>
    <row r="41" spans="1:15" ht="15.6" x14ac:dyDescent="0.25">
      <c r="A41" s="196" t="s">
        <v>3</v>
      </c>
      <c r="B41" s="197"/>
      <c r="C41" s="197"/>
      <c r="D41" s="197"/>
      <c r="E41" s="197"/>
      <c r="F41" s="197" t="s">
        <v>13</v>
      </c>
      <c r="G41" s="197"/>
      <c r="H41" s="197"/>
      <c r="I41" s="197"/>
      <c r="J41" s="197" t="s">
        <v>4</v>
      </c>
      <c r="K41" s="197"/>
      <c r="L41" s="197"/>
      <c r="M41" s="198"/>
    </row>
    <row r="42" spans="1:15" x14ac:dyDescent="0.25">
      <c r="A42" s="177"/>
      <c r="B42" s="178"/>
      <c r="C42" s="178"/>
      <c r="D42" s="178"/>
      <c r="E42" s="178"/>
      <c r="F42" s="178"/>
      <c r="G42" s="199"/>
      <c r="H42" s="199"/>
      <c r="I42" s="199"/>
      <c r="J42" s="199"/>
      <c r="K42" s="199"/>
      <c r="L42" s="199"/>
      <c r="M42" s="200"/>
    </row>
    <row r="43" spans="1:15" x14ac:dyDescent="0.25">
      <c r="A43" s="84"/>
      <c r="D43" s="17"/>
      <c r="E43" s="17"/>
      <c r="F43" s="17"/>
      <c r="G43" s="17"/>
      <c r="H43" s="17"/>
      <c r="I43" s="17"/>
      <c r="J43" s="17"/>
      <c r="K43" s="17"/>
      <c r="L43" s="17"/>
      <c r="M43" s="72"/>
    </row>
    <row r="44" spans="1:15" x14ac:dyDescent="0.25">
      <c r="A44" s="84"/>
      <c r="D44" s="17"/>
      <c r="E44" s="17"/>
      <c r="F44" s="17"/>
      <c r="G44" s="17"/>
      <c r="H44" s="17"/>
      <c r="I44" s="17"/>
      <c r="J44" s="17"/>
      <c r="K44" s="17"/>
      <c r="L44" s="17"/>
      <c r="M44" s="72"/>
    </row>
    <row r="45" spans="1:15" x14ac:dyDescent="0.25">
      <c r="A45" s="84"/>
      <c r="D45" s="17"/>
      <c r="E45" s="17"/>
      <c r="F45" s="17"/>
      <c r="G45" s="17"/>
      <c r="H45" s="17"/>
      <c r="I45" s="17"/>
      <c r="J45" s="17"/>
      <c r="K45" s="17"/>
      <c r="L45" s="17"/>
      <c r="M45" s="72"/>
    </row>
    <row r="46" spans="1:15" x14ac:dyDescent="0.25">
      <c r="A46" s="84"/>
      <c r="D46" s="17"/>
      <c r="E46" s="17"/>
      <c r="F46" s="17"/>
      <c r="G46" s="17"/>
      <c r="H46" s="17"/>
      <c r="I46" s="17"/>
      <c r="J46" s="17"/>
      <c r="K46" s="17"/>
      <c r="L46" s="17"/>
      <c r="M46" s="72"/>
    </row>
    <row r="47" spans="1:15" x14ac:dyDescent="0.25">
      <c r="A47" s="177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84"/>
    </row>
    <row r="48" spans="1:15" x14ac:dyDescent="0.25">
      <c r="A48" s="177"/>
      <c r="B48" s="178"/>
      <c r="C48" s="178"/>
      <c r="D48" s="178"/>
      <c r="E48" s="178"/>
      <c r="F48" s="178"/>
      <c r="G48" s="179"/>
      <c r="H48" s="179"/>
      <c r="I48" s="179"/>
      <c r="J48" s="179"/>
      <c r="K48" s="179"/>
      <c r="L48" s="179"/>
      <c r="M48" s="180"/>
    </row>
    <row r="49" spans="1:13" ht="16.2" thickBot="1" x14ac:dyDescent="0.3">
      <c r="A49" s="181"/>
      <c r="B49" s="182"/>
      <c r="C49" s="182"/>
      <c r="D49" s="182"/>
      <c r="E49" s="182"/>
      <c r="F49" s="182" t="str">
        <f>H17</f>
        <v>ЕЛИФЕРОВ А. В.  (ВК, г. ВОРОНЕЖ)</v>
      </c>
      <c r="G49" s="182"/>
      <c r="H49" s="182"/>
      <c r="I49" s="182"/>
      <c r="J49" s="182" t="str">
        <f>H18</f>
        <v>АГАПОВА И.А. (1К, г. ВОРОНЕЖ)</v>
      </c>
      <c r="K49" s="182"/>
      <c r="L49" s="182"/>
      <c r="M49" s="183"/>
    </row>
    <row r="50" spans="1:13" ht="14.4" thickTop="1" x14ac:dyDescent="0.25">
      <c r="A50" s="68"/>
    </row>
    <row r="51" spans="1:13" x14ac:dyDescent="0.25">
      <c r="A51" s="68"/>
    </row>
    <row r="52" spans="1:13" x14ac:dyDescent="0.25">
      <c r="A52" s="68"/>
    </row>
    <row r="53" spans="1:13" x14ac:dyDescent="0.25">
      <c r="A53" s="68"/>
    </row>
    <row r="54" spans="1:13" x14ac:dyDescent="0.25">
      <c r="A54" s="68"/>
    </row>
    <row r="55" spans="1:13" x14ac:dyDescent="0.25">
      <c r="A55" s="68"/>
    </row>
    <row r="56" spans="1:13" x14ac:dyDescent="0.25">
      <c r="A56" s="68"/>
    </row>
    <row r="57" spans="1:13" x14ac:dyDescent="0.25">
      <c r="A57" s="68"/>
    </row>
    <row r="58" spans="1:13" x14ac:dyDescent="0.25">
      <c r="A58" s="68"/>
    </row>
    <row r="59" spans="1:13" x14ac:dyDescent="0.25">
      <c r="A59" s="68"/>
    </row>
    <row r="60" spans="1:13" x14ac:dyDescent="0.25">
      <c r="A60" s="68"/>
    </row>
    <row r="61" spans="1:13" x14ac:dyDescent="0.25">
      <c r="A61" s="68"/>
    </row>
    <row r="62" spans="1:13" x14ac:dyDescent="0.25">
      <c r="A62" s="68"/>
    </row>
    <row r="63" spans="1:13" x14ac:dyDescent="0.25">
      <c r="A63" s="68"/>
    </row>
    <row r="64" spans="1:13" x14ac:dyDescent="0.25">
      <c r="A64" s="68"/>
    </row>
    <row r="65" spans="1:8" x14ac:dyDescent="0.25">
      <c r="A65" s="68"/>
    </row>
    <row r="66" spans="1:8" x14ac:dyDescent="0.25">
      <c r="A66" s="68"/>
    </row>
    <row r="67" spans="1:8" x14ac:dyDescent="0.25">
      <c r="A67" s="68"/>
    </row>
    <row r="68" spans="1:8" x14ac:dyDescent="0.25">
      <c r="A68" s="68"/>
    </row>
    <row r="69" spans="1:8" x14ac:dyDescent="0.25">
      <c r="A69" s="68"/>
    </row>
    <row r="70" spans="1:8" x14ac:dyDescent="0.25">
      <c r="A70" s="68"/>
    </row>
    <row r="71" spans="1:8" x14ac:dyDescent="0.25">
      <c r="A71" s="68"/>
    </row>
    <row r="72" spans="1:8" x14ac:dyDescent="0.25">
      <c r="A72" s="68"/>
    </row>
    <row r="73" spans="1:8" x14ac:dyDescent="0.25">
      <c r="A73" s="68"/>
      <c r="H73"/>
    </row>
    <row r="74" spans="1:8" x14ac:dyDescent="0.25">
      <c r="A74" s="68"/>
      <c r="H74"/>
    </row>
    <row r="75" spans="1:8" x14ac:dyDescent="0.25">
      <c r="A75" s="68"/>
      <c r="H75"/>
    </row>
    <row r="76" spans="1:8" x14ac:dyDescent="0.25">
      <c r="A76" s="68"/>
      <c r="H76"/>
    </row>
    <row r="77" spans="1:8" x14ac:dyDescent="0.25">
      <c r="A77" s="68"/>
      <c r="H77"/>
    </row>
    <row r="78" spans="1:8" x14ac:dyDescent="0.25">
      <c r="A78" s="68"/>
      <c r="H78"/>
    </row>
    <row r="79" spans="1:8" x14ac:dyDescent="0.25">
      <c r="A79" s="68"/>
      <c r="H79"/>
    </row>
    <row r="80" spans="1:8" x14ac:dyDescent="0.25">
      <c r="A80" s="68"/>
      <c r="H80"/>
    </row>
    <row r="81" spans="1:8" x14ac:dyDescent="0.25">
      <c r="A81" s="68"/>
      <c r="H81"/>
    </row>
    <row r="82" spans="1:8" x14ac:dyDescent="0.25">
      <c r="A82" s="68"/>
      <c r="H82"/>
    </row>
    <row r="83" spans="1:8" x14ac:dyDescent="0.25">
      <c r="A83" s="68"/>
      <c r="H83"/>
    </row>
    <row r="84" spans="1:8" x14ac:dyDescent="0.25">
      <c r="A84" s="68"/>
      <c r="H84"/>
    </row>
    <row r="85" spans="1:8" x14ac:dyDescent="0.25">
      <c r="A85" s="68"/>
      <c r="H85"/>
    </row>
    <row r="86" spans="1:8" x14ac:dyDescent="0.25">
      <c r="A86" s="68"/>
      <c r="H86"/>
    </row>
    <row r="87" spans="1:8" x14ac:dyDescent="0.25">
      <c r="A87" s="68"/>
      <c r="H87"/>
    </row>
    <row r="88" spans="1:8" x14ac:dyDescent="0.25">
      <c r="A88" s="68"/>
      <c r="H88"/>
    </row>
    <row r="89" spans="1:8" x14ac:dyDescent="0.25">
      <c r="A89" s="68"/>
      <c r="H89"/>
    </row>
    <row r="90" spans="1:8" x14ac:dyDescent="0.25">
      <c r="A90" s="68"/>
      <c r="H90"/>
    </row>
    <row r="91" spans="1:8" x14ac:dyDescent="0.25">
      <c r="A91" s="68"/>
      <c r="H91"/>
    </row>
    <row r="92" spans="1:8" x14ac:dyDescent="0.25">
      <c r="A92" s="68"/>
      <c r="H92"/>
    </row>
    <row r="93" spans="1:8" x14ac:dyDescent="0.25">
      <c r="A93" s="68"/>
      <c r="H93"/>
    </row>
    <row r="94" spans="1:8" x14ac:dyDescent="0.25">
      <c r="A94" s="68"/>
      <c r="H94"/>
    </row>
    <row r="95" spans="1:8" x14ac:dyDescent="0.25">
      <c r="A95" s="68"/>
      <c r="H95"/>
    </row>
    <row r="96" spans="1:8" x14ac:dyDescent="0.25">
      <c r="A96" s="68"/>
      <c r="H96"/>
    </row>
    <row r="97" spans="1:8" x14ac:dyDescent="0.25">
      <c r="A97" s="68"/>
      <c r="H97"/>
    </row>
    <row r="98" spans="1:8" x14ac:dyDescent="0.25">
      <c r="A98" s="68"/>
      <c r="H98"/>
    </row>
    <row r="99" spans="1:8" x14ac:dyDescent="0.25">
      <c r="A99" s="68"/>
      <c r="H99"/>
    </row>
    <row r="100" spans="1:8" x14ac:dyDescent="0.25">
      <c r="H100"/>
    </row>
    <row r="101" spans="1:8" x14ac:dyDescent="0.25">
      <c r="H101"/>
    </row>
    <row r="102" spans="1:8" x14ac:dyDescent="0.25">
      <c r="H102"/>
    </row>
    <row r="103" spans="1:8" x14ac:dyDescent="0.25">
      <c r="H103"/>
    </row>
    <row r="104" spans="1:8" x14ac:dyDescent="0.25">
      <c r="H104"/>
    </row>
    <row r="105" spans="1:8" x14ac:dyDescent="0.25">
      <c r="H105"/>
    </row>
    <row r="106" spans="1:8" x14ac:dyDescent="0.25">
      <c r="H106"/>
    </row>
    <row r="107" spans="1:8" x14ac:dyDescent="0.25">
      <c r="H107"/>
    </row>
    <row r="108" spans="1:8" x14ac:dyDescent="0.25">
      <c r="H108"/>
    </row>
    <row r="109" spans="1:8" x14ac:dyDescent="0.25">
      <c r="H109"/>
    </row>
    <row r="110" spans="1:8" x14ac:dyDescent="0.25">
      <c r="H110"/>
    </row>
    <row r="111" spans="1:8" x14ac:dyDescent="0.25">
      <c r="H111"/>
    </row>
    <row r="112" spans="1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</sheetData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47:F47"/>
    <mergeCell ref="G47:M47"/>
    <mergeCell ref="I21:I22"/>
    <mergeCell ref="J21:J22"/>
    <mergeCell ref="K21:K22"/>
    <mergeCell ref="L21:L22"/>
    <mergeCell ref="M21:M22"/>
    <mergeCell ref="A31:G31"/>
    <mergeCell ref="H31:M31"/>
    <mergeCell ref="A41:E41"/>
    <mergeCell ref="F41:I41"/>
    <mergeCell ref="J41:M41"/>
    <mergeCell ref="A42:F42"/>
    <mergeCell ref="G42:M42"/>
    <mergeCell ref="A48:F48"/>
    <mergeCell ref="G48:M48"/>
    <mergeCell ref="A49:E49"/>
    <mergeCell ref="F49:I49"/>
    <mergeCell ref="J49:M49"/>
  </mergeCells>
  <phoneticPr fontId="24" type="noConversion"/>
  <conditionalFormatting sqref="B1 B6:B7 B9:B11 B13:B1048576">
    <cfRule type="duplicateValues" dxfId="11" priority="5"/>
  </conditionalFormatting>
  <conditionalFormatting sqref="B1:B1048576">
    <cfRule type="duplicateValues" dxfId="10" priority="1"/>
  </conditionalFormatting>
  <conditionalFormatting sqref="B2">
    <cfRule type="duplicateValues" dxfId="9" priority="4"/>
  </conditionalFormatting>
  <conditionalFormatting sqref="B3">
    <cfRule type="duplicateValues" dxfId="8" priority="3"/>
  </conditionalFormatting>
  <conditionalFormatting sqref="B4">
    <cfRule type="duplicateValues" dxfId="7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07B7-801C-40A6-AADE-67F205455F92}">
  <sheetPr>
    <tabColor theme="3" tint="-0.249977111117893"/>
    <pageSetUpPr fitToPage="1"/>
  </sheetPr>
  <dimension ref="A1:R115"/>
  <sheetViews>
    <sheetView view="pageBreakPreview" topLeftCell="B14" zoomScaleNormal="100" zoomScaleSheetLayoutView="100" workbookViewId="0">
      <selection activeCell="L27" sqref="L27"/>
    </sheetView>
  </sheetViews>
  <sheetFormatPr defaultColWidth="9.109375" defaultRowHeight="13.8" x14ac:dyDescent="0.25"/>
  <cols>
    <col min="1" max="1" width="7" style="1" customWidth="1"/>
    <col min="2" max="2" width="7" style="90" customWidth="1"/>
    <col min="3" max="3" width="13.33203125" style="90" customWidth="1"/>
    <col min="4" max="4" width="13.6640625" style="14" hidden="1" customWidth="1"/>
    <col min="5" max="5" width="24.21875" style="1" customWidth="1"/>
    <col min="6" max="6" width="11.6640625" style="1" customWidth="1"/>
    <col min="7" max="7" width="9.6640625" style="1" customWidth="1"/>
    <col min="8" max="8" width="22.44140625" style="1" customWidth="1"/>
    <col min="9" max="9" width="13.109375" style="1" customWidth="1"/>
    <col min="10" max="10" width="14" style="1" customWidth="1"/>
    <col min="11" max="11" width="13.5546875" style="59" customWidth="1"/>
    <col min="12" max="12" width="13.332031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8" ht="15.75" customHeight="1" x14ac:dyDescent="0.25">
      <c r="A2" s="211" t="s">
        <v>52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8" ht="15.75" customHeight="1" x14ac:dyDescent="0.25">
      <c r="A3" s="211" t="s">
        <v>11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8" ht="21" x14ac:dyDescent="0.25">
      <c r="A4" s="211" t="s">
        <v>53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8" ht="12" customHeight="1" x14ac:dyDescent="0.3">
      <c r="A5" s="178" t="s">
        <v>46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P5" s="31"/>
    </row>
    <row r="6" spans="1:18" s="2" customFormat="1" ht="28.8" x14ac:dyDescent="0.3">
      <c r="A6" s="212" t="s">
        <v>51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R6" s="31"/>
    </row>
    <row r="7" spans="1:18" s="2" customFormat="1" ht="18" customHeight="1" x14ac:dyDescent="0.25">
      <c r="A7" s="213" t="s">
        <v>18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8" s="2" customFormat="1" ht="23.4" customHeight="1" thickBot="1" x14ac:dyDescent="0.3">
      <c r="A8" s="214" t="s">
        <v>54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8" ht="19.5" customHeight="1" thickTop="1" x14ac:dyDescent="0.25">
      <c r="A9" s="215" t="s">
        <v>23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7"/>
    </row>
    <row r="10" spans="1:18" ht="18" customHeight="1" x14ac:dyDescent="0.25">
      <c r="A10" s="218" t="s">
        <v>37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20"/>
    </row>
    <row r="11" spans="1:18" ht="19.5" customHeight="1" x14ac:dyDescent="0.25">
      <c r="A11" s="218" t="s">
        <v>55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20"/>
    </row>
    <row r="12" spans="1:18" ht="5.25" customHeight="1" x14ac:dyDescent="0.25">
      <c r="A12" s="208" t="s">
        <v>46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10"/>
    </row>
    <row r="13" spans="1:18" ht="15.6" x14ac:dyDescent="0.3">
      <c r="A13" s="50" t="s">
        <v>56</v>
      </c>
      <c r="B13" s="27"/>
      <c r="C13" s="27"/>
      <c r="D13" s="12"/>
      <c r="E13" s="73"/>
      <c r="F13" s="5"/>
      <c r="G13" s="5"/>
      <c r="H13" s="41" t="s">
        <v>58</v>
      </c>
      <c r="I13" s="81"/>
      <c r="J13" s="5"/>
      <c r="K13" s="51"/>
      <c r="L13" s="38"/>
      <c r="M13" s="39" t="s">
        <v>80</v>
      </c>
    </row>
    <row r="14" spans="1:18" ht="15.6" x14ac:dyDescent="0.3">
      <c r="A14" s="21" t="s">
        <v>47</v>
      </c>
      <c r="B14" s="16"/>
      <c r="C14" s="16"/>
      <c r="D14" s="13"/>
      <c r="E14" s="78"/>
      <c r="F14" s="6"/>
      <c r="G14" s="6"/>
      <c r="H14" s="7" t="s">
        <v>79</v>
      </c>
      <c r="I14" s="6"/>
      <c r="J14" s="6"/>
      <c r="K14" s="52"/>
      <c r="L14" s="40"/>
      <c r="M14" s="77" t="s">
        <v>60</v>
      </c>
    </row>
    <row r="15" spans="1:18" ht="14.4" x14ac:dyDescent="0.25">
      <c r="A15" s="201" t="s">
        <v>10</v>
      </c>
      <c r="B15" s="202"/>
      <c r="C15" s="202"/>
      <c r="D15" s="202"/>
      <c r="E15" s="202"/>
      <c r="F15" s="202"/>
      <c r="G15" s="202"/>
      <c r="H15" s="203"/>
      <c r="I15" s="24" t="s">
        <v>1</v>
      </c>
      <c r="J15" s="23"/>
      <c r="K15" s="53"/>
      <c r="L15" s="23"/>
      <c r="M15" s="25"/>
    </row>
    <row r="16" spans="1:18" ht="14.4" x14ac:dyDescent="0.25">
      <c r="A16" s="22" t="s">
        <v>19</v>
      </c>
      <c r="B16" s="18"/>
      <c r="C16" s="18"/>
      <c r="D16" s="15"/>
      <c r="E16" s="11"/>
      <c r="F16" s="8"/>
      <c r="G16" s="11"/>
      <c r="H16" s="10" t="s">
        <v>46</v>
      </c>
      <c r="I16" s="45" t="s">
        <v>65</v>
      </c>
      <c r="J16" s="8"/>
      <c r="K16" s="54"/>
      <c r="L16" s="8"/>
      <c r="M16" s="86"/>
    </row>
    <row r="17" spans="1:15" ht="14.4" x14ac:dyDescent="0.25">
      <c r="A17" s="22" t="s">
        <v>20</v>
      </c>
      <c r="B17" s="18"/>
      <c r="C17" s="18"/>
      <c r="D17" s="15"/>
      <c r="E17" s="10"/>
      <c r="F17" s="8"/>
      <c r="G17" s="11"/>
      <c r="H17" s="10" t="s">
        <v>61</v>
      </c>
      <c r="I17" s="45" t="s">
        <v>41</v>
      </c>
      <c r="J17" s="8"/>
      <c r="K17" s="54"/>
      <c r="L17" s="8"/>
      <c r="M17" s="44"/>
    </row>
    <row r="18" spans="1:15" ht="14.4" x14ac:dyDescent="0.25">
      <c r="A18" s="22" t="s">
        <v>21</v>
      </c>
      <c r="B18" s="18"/>
      <c r="C18" s="18"/>
      <c r="D18" s="15"/>
      <c r="E18" s="10"/>
      <c r="F18" s="8"/>
      <c r="G18" s="11"/>
      <c r="H18" s="10" t="s">
        <v>62</v>
      </c>
      <c r="I18" s="45" t="s">
        <v>42</v>
      </c>
      <c r="J18" s="8"/>
      <c r="K18" s="54"/>
      <c r="L18" s="8"/>
      <c r="M18" s="44">
        <v>966</v>
      </c>
    </row>
    <row r="19" spans="1:15" ht="16.2" thickBot="1" x14ac:dyDescent="0.3">
      <c r="A19" s="22" t="s">
        <v>17</v>
      </c>
      <c r="B19" s="19"/>
      <c r="C19" s="19"/>
      <c r="D19" s="26"/>
      <c r="E19" s="85"/>
      <c r="F19" s="9"/>
      <c r="G19" s="9"/>
      <c r="H19" s="10" t="s">
        <v>63</v>
      </c>
      <c r="I19" s="45" t="s">
        <v>40</v>
      </c>
      <c r="J19" s="8"/>
      <c r="K19" s="54"/>
      <c r="L19" s="89">
        <v>70</v>
      </c>
      <c r="M19" s="97" t="s">
        <v>81</v>
      </c>
    </row>
    <row r="20" spans="1:15" ht="9.75" customHeight="1" thickTop="1" thickBot="1" x14ac:dyDescent="0.3">
      <c r="A20" s="33"/>
      <c r="B20" s="29"/>
      <c r="C20" s="29"/>
      <c r="D20" s="30"/>
      <c r="E20" s="28"/>
      <c r="F20" s="28"/>
      <c r="G20" s="28"/>
      <c r="H20" s="28"/>
      <c r="I20" s="28"/>
      <c r="J20" s="28"/>
      <c r="K20" s="55"/>
      <c r="L20" s="28"/>
      <c r="M20" s="34"/>
    </row>
    <row r="21" spans="1:15" s="3" customFormat="1" ht="21" customHeight="1" thickTop="1" x14ac:dyDescent="0.25">
      <c r="A21" s="204" t="s">
        <v>7</v>
      </c>
      <c r="B21" s="185" t="s">
        <v>14</v>
      </c>
      <c r="C21" s="185" t="s">
        <v>39</v>
      </c>
      <c r="D21" s="206" t="s">
        <v>12</v>
      </c>
      <c r="E21" s="185" t="s">
        <v>2</v>
      </c>
      <c r="F21" s="185" t="s">
        <v>38</v>
      </c>
      <c r="G21" s="185" t="s">
        <v>9</v>
      </c>
      <c r="H21" s="185" t="s">
        <v>15</v>
      </c>
      <c r="I21" s="185" t="s">
        <v>8</v>
      </c>
      <c r="J21" s="185" t="s">
        <v>27</v>
      </c>
      <c r="K21" s="187" t="s">
        <v>24</v>
      </c>
      <c r="L21" s="189" t="s">
        <v>26</v>
      </c>
      <c r="M21" s="191" t="s">
        <v>16</v>
      </c>
    </row>
    <row r="22" spans="1:15" s="3" customFormat="1" ht="13.5" customHeight="1" x14ac:dyDescent="0.25">
      <c r="A22" s="205"/>
      <c r="B22" s="186"/>
      <c r="C22" s="186"/>
      <c r="D22" s="207"/>
      <c r="E22" s="186"/>
      <c r="F22" s="186"/>
      <c r="G22" s="186"/>
      <c r="H22" s="186"/>
      <c r="I22" s="186"/>
      <c r="J22" s="186"/>
      <c r="K22" s="188"/>
      <c r="L22" s="190"/>
      <c r="M22" s="192"/>
    </row>
    <row r="23" spans="1:15" s="4" customFormat="1" ht="18" x14ac:dyDescent="0.25">
      <c r="A23" s="105">
        <v>1</v>
      </c>
      <c r="B23" s="42">
        <v>2</v>
      </c>
      <c r="C23" s="42">
        <v>10010084849</v>
      </c>
      <c r="D23" s="36"/>
      <c r="E23" s="43" t="s">
        <v>66</v>
      </c>
      <c r="F23" s="79">
        <v>34294</v>
      </c>
      <c r="G23" s="37" t="s">
        <v>25</v>
      </c>
      <c r="H23" s="80" t="s">
        <v>73</v>
      </c>
      <c r="I23" s="175">
        <v>6.5578703703703708E-2</v>
      </c>
      <c r="J23" s="175" t="s">
        <v>46</v>
      </c>
      <c r="K23" s="56">
        <f>$L$19/((I23*24))</f>
        <v>44.475820684786449</v>
      </c>
      <c r="L23" s="35"/>
      <c r="M23" s="106"/>
    </row>
    <row r="24" spans="1:15" s="4" customFormat="1" ht="18" x14ac:dyDescent="0.25">
      <c r="A24" s="107">
        <v>2</v>
      </c>
      <c r="B24" s="42">
        <v>3</v>
      </c>
      <c r="C24" s="42">
        <v>10052470819</v>
      </c>
      <c r="D24" s="36"/>
      <c r="E24" s="43" t="s">
        <v>68</v>
      </c>
      <c r="F24" s="79">
        <v>37680</v>
      </c>
      <c r="G24" s="37" t="s">
        <v>25</v>
      </c>
      <c r="H24" s="80" t="s">
        <v>73</v>
      </c>
      <c r="I24" s="175">
        <v>6.6111111111111107E-2</v>
      </c>
      <c r="J24" s="175">
        <f>I24-$I$23</f>
        <v>5.3240740740739811E-4</v>
      </c>
      <c r="K24" s="56">
        <f t="shared" ref="K24:K29" si="0">$L$19/((I24*24))</f>
        <v>44.117647058823536</v>
      </c>
      <c r="L24" s="35"/>
      <c r="M24" s="106"/>
    </row>
    <row r="25" spans="1:15" s="4" customFormat="1" ht="18" x14ac:dyDescent="0.25">
      <c r="A25" s="105">
        <v>3</v>
      </c>
      <c r="B25" s="35">
        <v>4</v>
      </c>
      <c r="C25" s="42">
        <v>10097029787</v>
      </c>
      <c r="D25" s="36"/>
      <c r="E25" s="43" t="s">
        <v>70</v>
      </c>
      <c r="F25" s="79">
        <v>35460</v>
      </c>
      <c r="G25" s="37" t="s">
        <v>34</v>
      </c>
      <c r="H25" s="80" t="s">
        <v>73</v>
      </c>
      <c r="I25" s="175">
        <v>6.7013888888888887E-2</v>
      </c>
      <c r="J25" s="175">
        <f t="shared" ref="J25:J29" si="1">I25-$I$23</f>
        <v>1.4351851851851782E-3</v>
      </c>
      <c r="K25" s="56">
        <f t="shared" si="0"/>
        <v>43.523316062176164</v>
      </c>
      <c r="L25" s="35"/>
      <c r="M25" s="106"/>
    </row>
    <row r="26" spans="1:15" s="4" customFormat="1" ht="18" x14ac:dyDescent="0.25">
      <c r="A26" s="107">
        <v>4</v>
      </c>
      <c r="B26" s="35">
        <v>20</v>
      </c>
      <c r="C26" s="42">
        <v>10080503516</v>
      </c>
      <c r="D26" s="36"/>
      <c r="E26" s="43" t="s">
        <v>67</v>
      </c>
      <c r="F26" s="79">
        <v>37984</v>
      </c>
      <c r="G26" s="37" t="s">
        <v>34</v>
      </c>
      <c r="H26" s="80" t="s">
        <v>73</v>
      </c>
      <c r="I26" s="175">
        <v>6.7210648148148144E-2</v>
      </c>
      <c r="J26" s="175">
        <f t="shared" si="1"/>
        <v>1.6319444444444359E-3</v>
      </c>
      <c r="K26" s="56">
        <f t="shared" si="0"/>
        <v>43.39590149819184</v>
      </c>
      <c r="L26" s="35"/>
      <c r="M26" s="106"/>
    </row>
    <row r="27" spans="1:15" s="4" customFormat="1" ht="18" x14ac:dyDescent="0.25">
      <c r="A27" s="105">
        <v>5</v>
      </c>
      <c r="B27" s="35">
        <v>5</v>
      </c>
      <c r="C27" s="42">
        <v>10052471021</v>
      </c>
      <c r="D27" s="36"/>
      <c r="E27" s="43" t="s">
        <v>71</v>
      </c>
      <c r="F27" s="79">
        <v>37679</v>
      </c>
      <c r="G27" s="37" t="s">
        <v>34</v>
      </c>
      <c r="H27" s="80" t="s">
        <v>73</v>
      </c>
      <c r="I27" s="175">
        <v>6.7465277777777777E-2</v>
      </c>
      <c r="J27" s="175">
        <f t="shared" si="1"/>
        <v>1.8865740740740683E-3</v>
      </c>
      <c r="K27" s="56">
        <f t="shared" si="0"/>
        <v>43.232115285640759</v>
      </c>
      <c r="L27" s="35"/>
      <c r="M27" s="106"/>
    </row>
    <row r="28" spans="1:15" s="4" customFormat="1" ht="18" x14ac:dyDescent="0.25">
      <c r="A28" s="107">
        <v>6</v>
      </c>
      <c r="B28" s="35">
        <v>37</v>
      </c>
      <c r="C28" s="42">
        <v>10036095195</v>
      </c>
      <c r="D28" s="36"/>
      <c r="E28" s="43" t="s">
        <v>69</v>
      </c>
      <c r="F28" s="79">
        <v>37505</v>
      </c>
      <c r="G28" s="37" t="s">
        <v>43</v>
      </c>
      <c r="H28" s="80" t="s">
        <v>74</v>
      </c>
      <c r="I28" s="175">
        <v>6.7997685185185189E-2</v>
      </c>
      <c r="J28" s="175">
        <f t="shared" si="1"/>
        <v>2.4189814814814803E-3</v>
      </c>
      <c r="K28" s="56">
        <f t="shared" si="0"/>
        <v>42.89361702127659</v>
      </c>
      <c r="L28" s="35"/>
      <c r="M28" s="106"/>
    </row>
    <row r="29" spans="1:15" s="4" customFormat="1" ht="18.600000000000001" thickBot="1" x14ac:dyDescent="0.3">
      <c r="A29" s="118">
        <v>7</v>
      </c>
      <c r="B29" s="108">
        <v>1</v>
      </c>
      <c r="C29" s="109">
        <v>10036018104</v>
      </c>
      <c r="D29" s="110"/>
      <c r="E29" s="111" t="s">
        <v>72</v>
      </c>
      <c r="F29" s="112">
        <v>37982</v>
      </c>
      <c r="G29" s="113" t="s">
        <v>34</v>
      </c>
      <c r="H29" s="114" t="s">
        <v>73</v>
      </c>
      <c r="I29" s="176">
        <v>6.8252314814814807E-2</v>
      </c>
      <c r="J29" s="176">
        <f t="shared" si="1"/>
        <v>2.6736111111110988E-3</v>
      </c>
      <c r="K29" s="115">
        <f t="shared" si="0"/>
        <v>42.733593352552148</v>
      </c>
      <c r="L29" s="108"/>
      <c r="M29" s="116"/>
    </row>
    <row r="30" spans="1:15" ht="9" customHeight="1" thickTop="1" thickBot="1" x14ac:dyDescent="0.35">
      <c r="A30" s="82"/>
      <c r="B30" s="98"/>
      <c r="C30" s="98"/>
      <c r="D30" s="99"/>
      <c r="E30" s="100"/>
      <c r="F30" s="101"/>
      <c r="G30" s="102"/>
      <c r="H30" s="101"/>
      <c r="I30" s="103"/>
      <c r="J30" s="103"/>
      <c r="K30" s="57"/>
      <c r="L30" s="103"/>
      <c r="M30" s="103"/>
      <c r="O30"/>
    </row>
    <row r="31" spans="1:15" ht="15" thickTop="1" x14ac:dyDescent="0.25">
      <c r="A31" s="193" t="s">
        <v>5</v>
      </c>
      <c r="B31" s="194"/>
      <c r="C31" s="194"/>
      <c r="D31" s="194"/>
      <c r="E31" s="194"/>
      <c r="F31" s="194"/>
      <c r="G31" s="194"/>
      <c r="H31" s="194" t="s">
        <v>6</v>
      </c>
      <c r="I31" s="194"/>
      <c r="J31" s="194"/>
      <c r="K31" s="194"/>
      <c r="L31" s="194"/>
      <c r="M31" s="195"/>
      <c r="O31"/>
    </row>
    <row r="32" spans="1:15" x14ac:dyDescent="0.25">
      <c r="A32" s="83" t="s">
        <v>75</v>
      </c>
      <c r="B32" s="9"/>
      <c r="C32" s="87"/>
      <c r="D32" s="9"/>
      <c r="E32" s="32"/>
      <c r="F32" s="60"/>
      <c r="G32" s="67"/>
      <c r="H32" s="46" t="s">
        <v>35</v>
      </c>
      <c r="I32" s="117">
        <v>2</v>
      </c>
      <c r="J32" s="60"/>
      <c r="K32" s="61"/>
      <c r="L32" s="58" t="s">
        <v>33</v>
      </c>
      <c r="M32" s="66">
        <f>COUNTIF(G23:G29,"ЗМС")</f>
        <v>0</v>
      </c>
      <c r="O32"/>
    </row>
    <row r="33" spans="1:15" x14ac:dyDescent="0.25">
      <c r="A33" s="83" t="s">
        <v>76</v>
      </c>
      <c r="B33" s="9"/>
      <c r="C33" s="88"/>
      <c r="D33" s="9"/>
      <c r="E33" s="32"/>
      <c r="F33" s="68"/>
      <c r="G33" s="69"/>
      <c r="H33" s="47" t="s">
        <v>28</v>
      </c>
      <c r="I33" s="117">
        <f>I34+I39</f>
        <v>7</v>
      </c>
      <c r="J33" s="62"/>
      <c r="K33" s="63"/>
      <c r="L33" s="58" t="s">
        <v>22</v>
      </c>
      <c r="M33" s="66">
        <f>COUNTIF(G23:G29,"МСМК")</f>
        <v>0</v>
      </c>
      <c r="O33"/>
    </row>
    <row r="34" spans="1:15" x14ac:dyDescent="0.25">
      <c r="A34" s="83" t="s">
        <v>77</v>
      </c>
      <c r="B34" s="9"/>
      <c r="C34" s="49"/>
      <c r="D34" s="9"/>
      <c r="E34" s="32"/>
      <c r="F34" s="68"/>
      <c r="G34" s="69"/>
      <c r="H34" s="47" t="s">
        <v>29</v>
      </c>
      <c r="I34" s="117">
        <f>I35+I36+I37+I38</f>
        <v>7</v>
      </c>
      <c r="J34" s="62"/>
      <c r="K34" s="63"/>
      <c r="L34" s="58" t="s">
        <v>25</v>
      </c>
      <c r="M34" s="66">
        <f>COUNTIF(G23:G29,"МС")</f>
        <v>2</v>
      </c>
      <c r="O34"/>
    </row>
    <row r="35" spans="1:15" x14ac:dyDescent="0.25">
      <c r="A35" s="83" t="s">
        <v>78</v>
      </c>
      <c r="B35" s="9"/>
      <c r="C35" s="49"/>
      <c r="D35" s="9"/>
      <c r="E35" s="32"/>
      <c r="F35" s="68"/>
      <c r="G35" s="69"/>
      <c r="H35" s="47" t="s">
        <v>30</v>
      </c>
      <c r="I35" s="117">
        <f>COUNT(A23:A29)</f>
        <v>7</v>
      </c>
      <c r="J35" s="62"/>
      <c r="K35" s="63"/>
      <c r="L35" s="58" t="s">
        <v>34</v>
      </c>
      <c r="M35" s="66">
        <f>COUNTIF(G23:G29,"КМС")</f>
        <v>4</v>
      </c>
      <c r="O35"/>
    </row>
    <row r="36" spans="1:15" x14ac:dyDescent="0.25">
      <c r="A36" s="83"/>
      <c r="B36" s="9"/>
      <c r="C36" s="49"/>
      <c r="D36" s="9"/>
      <c r="E36" s="32"/>
      <c r="F36" s="68"/>
      <c r="G36" s="69"/>
      <c r="H36" s="47" t="s">
        <v>44</v>
      </c>
      <c r="I36" s="117">
        <f>COUNTIF(A23:A29,"ЛИМ")</f>
        <v>0</v>
      </c>
      <c r="J36" s="62"/>
      <c r="K36" s="63"/>
      <c r="L36" s="58" t="s">
        <v>43</v>
      </c>
      <c r="M36" s="66">
        <f>COUNTIF(G23:G29,"1 СР")</f>
        <v>1</v>
      </c>
      <c r="O36"/>
    </row>
    <row r="37" spans="1:15" x14ac:dyDescent="0.25">
      <c r="A37" s="83"/>
      <c r="B37" s="9"/>
      <c r="C37" s="9"/>
      <c r="D37" s="9"/>
      <c r="E37" s="32"/>
      <c r="F37" s="68"/>
      <c r="G37" s="69"/>
      <c r="H37" s="47" t="s">
        <v>31</v>
      </c>
      <c r="I37" s="117">
        <f>COUNTIF(A23:A29,"НФ")</f>
        <v>0</v>
      </c>
      <c r="J37" s="62"/>
      <c r="K37" s="63"/>
      <c r="L37" s="58" t="s">
        <v>45</v>
      </c>
      <c r="M37" s="66">
        <f>COUNTIF(G23:G29,"2 СР")</f>
        <v>0</v>
      </c>
      <c r="O37"/>
    </row>
    <row r="38" spans="1:15" x14ac:dyDescent="0.25">
      <c r="A38" s="83"/>
      <c r="B38" s="9"/>
      <c r="C38" s="9"/>
      <c r="D38" s="9"/>
      <c r="E38" s="32"/>
      <c r="F38" s="68"/>
      <c r="G38" s="69"/>
      <c r="H38" s="47" t="s">
        <v>36</v>
      </c>
      <c r="I38" s="117">
        <f>COUNTIF(A23:A29,"ДСКВ")</f>
        <v>0</v>
      </c>
      <c r="J38" s="62"/>
      <c r="K38" s="63"/>
      <c r="L38" s="58" t="s">
        <v>50</v>
      </c>
      <c r="M38" s="66">
        <f>COUNTIF(G23:G29,"3 СР")</f>
        <v>0</v>
      </c>
      <c r="O38"/>
    </row>
    <row r="39" spans="1:15" x14ac:dyDescent="0.25">
      <c r="A39" s="83"/>
      <c r="B39" s="9"/>
      <c r="C39" s="9"/>
      <c r="D39" s="9"/>
      <c r="E39" s="32"/>
      <c r="F39" s="70"/>
      <c r="G39" s="71"/>
      <c r="H39" s="47" t="s">
        <v>32</v>
      </c>
      <c r="I39" s="117">
        <f>COUNTIF(A23:A29,"НС")</f>
        <v>0</v>
      </c>
      <c r="J39" s="64"/>
      <c r="K39" s="65"/>
      <c r="L39" s="58"/>
      <c r="M39" s="48"/>
    </row>
    <row r="40" spans="1:15" ht="9.75" customHeight="1" x14ac:dyDescent="0.25">
      <c r="A40" s="68"/>
      <c r="M40" s="20"/>
    </row>
    <row r="41" spans="1:15" ht="15.6" x14ac:dyDescent="0.25">
      <c r="A41" s="196" t="s">
        <v>3</v>
      </c>
      <c r="B41" s="197"/>
      <c r="C41" s="197"/>
      <c r="D41" s="197"/>
      <c r="E41" s="197"/>
      <c r="F41" s="197" t="s">
        <v>13</v>
      </c>
      <c r="G41" s="197"/>
      <c r="H41" s="197"/>
      <c r="I41" s="197"/>
      <c r="J41" s="197" t="s">
        <v>4</v>
      </c>
      <c r="K41" s="197"/>
      <c r="L41" s="197"/>
      <c r="M41" s="198"/>
    </row>
    <row r="42" spans="1:15" x14ac:dyDescent="0.25">
      <c r="A42" s="177"/>
      <c r="B42" s="178"/>
      <c r="C42" s="178"/>
      <c r="D42" s="178"/>
      <c r="E42" s="178"/>
      <c r="F42" s="178"/>
      <c r="G42" s="199"/>
      <c r="H42" s="199"/>
      <c r="I42" s="199"/>
      <c r="J42" s="199"/>
      <c r="K42" s="199"/>
      <c r="L42" s="199"/>
      <c r="M42" s="200"/>
    </row>
    <row r="43" spans="1:15" x14ac:dyDescent="0.25">
      <c r="A43" s="95"/>
      <c r="D43" s="90"/>
      <c r="E43" s="90"/>
      <c r="F43" s="90"/>
      <c r="G43" s="90"/>
      <c r="H43" s="90"/>
      <c r="I43" s="90"/>
      <c r="J43" s="90"/>
      <c r="K43" s="90"/>
      <c r="L43" s="90"/>
      <c r="M43" s="96"/>
    </row>
    <row r="44" spans="1:15" x14ac:dyDescent="0.25">
      <c r="A44" s="95"/>
      <c r="D44" s="90"/>
      <c r="E44" s="90"/>
      <c r="F44" s="90"/>
      <c r="G44" s="90"/>
      <c r="H44" s="90"/>
      <c r="I44" s="90"/>
      <c r="J44" s="90"/>
      <c r="K44" s="90"/>
      <c r="L44" s="90"/>
      <c r="M44" s="96"/>
    </row>
    <row r="45" spans="1:15" x14ac:dyDescent="0.25">
      <c r="A45" s="95"/>
      <c r="D45" s="90"/>
      <c r="E45" s="90"/>
      <c r="F45" s="90"/>
      <c r="G45" s="90"/>
      <c r="H45" s="90"/>
      <c r="I45" s="90"/>
      <c r="J45" s="90"/>
      <c r="K45" s="90"/>
      <c r="L45" s="90"/>
      <c r="M45" s="96"/>
    </row>
    <row r="46" spans="1:15" x14ac:dyDescent="0.25">
      <c r="A46" s="95"/>
      <c r="D46" s="90"/>
      <c r="E46" s="90"/>
      <c r="F46" s="90"/>
      <c r="G46" s="90"/>
      <c r="H46" s="90"/>
      <c r="I46" s="90"/>
      <c r="J46" s="90"/>
      <c r="K46" s="90"/>
      <c r="L46" s="90"/>
      <c r="M46" s="96"/>
    </row>
    <row r="47" spans="1:15" x14ac:dyDescent="0.25">
      <c r="A47" s="177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84"/>
    </row>
    <row r="48" spans="1:15" x14ac:dyDescent="0.25">
      <c r="A48" s="177"/>
      <c r="B48" s="178"/>
      <c r="C48" s="178"/>
      <c r="D48" s="178"/>
      <c r="E48" s="178"/>
      <c r="F48" s="178"/>
      <c r="G48" s="179"/>
      <c r="H48" s="179"/>
      <c r="I48" s="179"/>
      <c r="J48" s="179"/>
      <c r="K48" s="179"/>
      <c r="L48" s="179"/>
      <c r="M48" s="180"/>
    </row>
    <row r="49" spans="1:13" ht="16.2" thickBot="1" x14ac:dyDescent="0.3">
      <c r="A49" s="181"/>
      <c r="B49" s="182"/>
      <c r="C49" s="182"/>
      <c r="D49" s="182"/>
      <c r="E49" s="182"/>
      <c r="F49" s="182" t="str">
        <f>H17</f>
        <v>ЕЛИФЕРОВ А. В.  (ВК, г. ВОРОНЕЖ)</v>
      </c>
      <c r="G49" s="182"/>
      <c r="H49" s="182"/>
      <c r="I49" s="182"/>
      <c r="J49" s="182" t="str">
        <f>H18</f>
        <v>АГАПОВА И.А. (1К, г. ВОРОНЕЖ)</v>
      </c>
      <c r="K49" s="182"/>
      <c r="L49" s="182"/>
      <c r="M49" s="183"/>
    </row>
    <row r="50" spans="1:13" ht="14.4" thickTop="1" x14ac:dyDescent="0.25">
      <c r="A50" s="68"/>
    </row>
    <row r="51" spans="1:13" x14ac:dyDescent="0.25">
      <c r="A51" s="68"/>
    </row>
    <row r="52" spans="1:13" x14ac:dyDescent="0.25">
      <c r="A52" s="68"/>
    </row>
    <row r="53" spans="1:13" x14ac:dyDescent="0.25">
      <c r="A53" s="68"/>
    </row>
    <row r="54" spans="1:13" x14ac:dyDescent="0.25">
      <c r="A54" s="68"/>
    </row>
    <row r="55" spans="1:13" x14ac:dyDescent="0.25">
      <c r="A55" s="68"/>
    </row>
    <row r="56" spans="1:13" x14ac:dyDescent="0.25">
      <c r="A56" s="68"/>
    </row>
    <row r="57" spans="1:13" x14ac:dyDescent="0.25">
      <c r="A57" s="68"/>
    </row>
    <row r="58" spans="1:13" x14ac:dyDescent="0.25">
      <c r="A58" s="68"/>
    </row>
    <row r="59" spans="1:13" x14ac:dyDescent="0.25">
      <c r="A59" s="68"/>
    </row>
    <row r="60" spans="1:13" x14ac:dyDescent="0.25">
      <c r="A60" s="68"/>
    </row>
    <row r="61" spans="1:13" x14ac:dyDescent="0.25">
      <c r="A61" s="68"/>
    </row>
    <row r="62" spans="1:13" x14ac:dyDescent="0.25">
      <c r="A62" s="68"/>
    </row>
    <row r="63" spans="1:13" x14ac:dyDescent="0.25">
      <c r="A63" s="68"/>
    </row>
    <row r="64" spans="1:13" x14ac:dyDescent="0.25">
      <c r="A64" s="68"/>
    </row>
    <row r="65" spans="1:8" x14ac:dyDescent="0.25">
      <c r="A65" s="68"/>
    </row>
    <row r="66" spans="1:8" x14ac:dyDescent="0.25">
      <c r="A66" s="68"/>
    </row>
    <row r="67" spans="1:8" x14ac:dyDescent="0.25">
      <c r="A67" s="68"/>
    </row>
    <row r="68" spans="1:8" x14ac:dyDescent="0.25">
      <c r="A68" s="68"/>
    </row>
    <row r="69" spans="1:8" x14ac:dyDescent="0.25">
      <c r="A69" s="68"/>
    </row>
    <row r="70" spans="1:8" x14ac:dyDescent="0.25">
      <c r="A70" s="68"/>
    </row>
    <row r="71" spans="1:8" x14ac:dyDescent="0.25">
      <c r="A71" s="68"/>
    </row>
    <row r="72" spans="1:8" x14ac:dyDescent="0.25">
      <c r="A72" s="68"/>
    </row>
    <row r="73" spans="1:8" x14ac:dyDescent="0.25">
      <c r="A73" s="68"/>
      <c r="H73"/>
    </row>
    <row r="74" spans="1:8" x14ac:dyDescent="0.25">
      <c r="A74" s="68"/>
      <c r="H74"/>
    </row>
    <row r="75" spans="1:8" x14ac:dyDescent="0.25">
      <c r="A75" s="68"/>
      <c r="H75"/>
    </row>
    <row r="76" spans="1:8" x14ac:dyDescent="0.25">
      <c r="A76" s="68"/>
      <c r="H76"/>
    </row>
    <row r="77" spans="1:8" x14ac:dyDescent="0.25">
      <c r="A77" s="68"/>
      <c r="H77"/>
    </row>
    <row r="78" spans="1:8" x14ac:dyDescent="0.25">
      <c r="A78" s="68"/>
      <c r="H78"/>
    </row>
    <row r="79" spans="1:8" x14ac:dyDescent="0.25">
      <c r="A79" s="68"/>
      <c r="H79"/>
    </row>
    <row r="80" spans="1:8" x14ac:dyDescent="0.25">
      <c r="A80" s="68"/>
      <c r="H80"/>
    </row>
    <row r="81" spans="1:8" x14ac:dyDescent="0.25">
      <c r="A81" s="68"/>
      <c r="H81"/>
    </row>
    <row r="82" spans="1:8" x14ac:dyDescent="0.25">
      <c r="A82" s="68"/>
      <c r="H82"/>
    </row>
    <row r="83" spans="1:8" x14ac:dyDescent="0.25">
      <c r="A83" s="68"/>
      <c r="H83"/>
    </row>
    <row r="84" spans="1:8" x14ac:dyDescent="0.25">
      <c r="A84" s="68"/>
      <c r="H84"/>
    </row>
    <row r="85" spans="1:8" x14ac:dyDescent="0.25">
      <c r="A85" s="68"/>
      <c r="H85"/>
    </row>
    <row r="86" spans="1:8" x14ac:dyDescent="0.25">
      <c r="A86" s="68"/>
      <c r="H86"/>
    </row>
    <row r="87" spans="1:8" x14ac:dyDescent="0.25">
      <c r="A87" s="68"/>
      <c r="H87"/>
    </row>
    <row r="88" spans="1:8" x14ac:dyDescent="0.25">
      <c r="A88" s="68"/>
      <c r="H88"/>
    </row>
    <row r="89" spans="1:8" x14ac:dyDescent="0.25">
      <c r="A89" s="68"/>
      <c r="H89"/>
    </row>
    <row r="90" spans="1:8" x14ac:dyDescent="0.25">
      <c r="A90" s="68"/>
      <c r="H90"/>
    </row>
    <row r="91" spans="1:8" x14ac:dyDescent="0.25">
      <c r="A91" s="68"/>
      <c r="H91"/>
    </row>
    <row r="92" spans="1:8" x14ac:dyDescent="0.25">
      <c r="A92" s="68"/>
      <c r="H92"/>
    </row>
    <row r="93" spans="1:8" x14ac:dyDescent="0.25">
      <c r="A93" s="68"/>
      <c r="H93"/>
    </row>
    <row r="94" spans="1:8" x14ac:dyDescent="0.25">
      <c r="A94" s="68"/>
      <c r="H94"/>
    </row>
    <row r="95" spans="1:8" x14ac:dyDescent="0.25">
      <c r="A95" s="68"/>
      <c r="H95"/>
    </row>
    <row r="96" spans="1:8" x14ac:dyDescent="0.25">
      <c r="A96" s="68"/>
      <c r="H96"/>
    </row>
    <row r="97" spans="1:8" x14ac:dyDescent="0.25">
      <c r="A97" s="68"/>
      <c r="H97"/>
    </row>
    <row r="98" spans="1:8" x14ac:dyDescent="0.25">
      <c r="A98" s="68"/>
      <c r="H98"/>
    </row>
    <row r="99" spans="1:8" x14ac:dyDescent="0.25">
      <c r="A99" s="68"/>
      <c r="H99"/>
    </row>
    <row r="100" spans="1:8" x14ac:dyDescent="0.25">
      <c r="H100"/>
    </row>
    <row r="101" spans="1:8" x14ac:dyDescent="0.25">
      <c r="H101"/>
    </row>
    <row r="102" spans="1:8" x14ac:dyDescent="0.25">
      <c r="H102"/>
    </row>
    <row r="103" spans="1:8" x14ac:dyDescent="0.25">
      <c r="H103"/>
    </row>
    <row r="104" spans="1:8" x14ac:dyDescent="0.25">
      <c r="H104"/>
    </row>
    <row r="105" spans="1:8" x14ac:dyDescent="0.25">
      <c r="H105"/>
    </row>
    <row r="106" spans="1:8" x14ac:dyDescent="0.25">
      <c r="H106"/>
    </row>
    <row r="107" spans="1:8" x14ac:dyDescent="0.25">
      <c r="H107"/>
    </row>
    <row r="108" spans="1:8" x14ac:dyDescent="0.25">
      <c r="H108"/>
    </row>
    <row r="109" spans="1:8" x14ac:dyDescent="0.25">
      <c r="H109"/>
    </row>
    <row r="110" spans="1:8" x14ac:dyDescent="0.25">
      <c r="H110"/>
    </row>
    <row r="111" spans="1:8" x14ac:dyDescent="0.25">
      <c r="H111"/>
    </row>
    <row r="112" spans="1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</sheetData>
  <mergeCells count="40">
    <mergeCell ref="A48:F48"/>
    <mergeCell ref="G48:M48"/>
    <mergeCell ref="A49:E49"/>
    <mergeCell ref="F49:I49"/>
    <mergeCell ref="J49:M49"/>
    <mergeCell ref="A47:F47"/>
    <mergeCell ref="G47:M47"/>
    <mergeCell ref="I21:I22"/>
    <mergeCell ref="J21:J22"/>
    <mergeCell ref="K21:K22"/>
    <mergeCell ref="L21:L22"/>
    <mergeCell ref="M21:M22"/>
    <mergeCell ref="A31:G31"/>
    <mergeCell ref="H31:M31"/>
    <mergeCell ref="A41:E41"/>
    <mergeCell ref="F41:I41"/>
    <mergeCell ref="J41:M41"/>
    <mergeCell ref="A42:F42"/>
    <mergeCell ref="G42:M42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B1 B6:B7 B9:B11 B13:B1048576">
    <cfRule type="duplicateValues" dxfId="6" priority="5"/>
  </conditionalFormatting>
  <conditionalFormatting sqref="B1:B1048576">
    <cfRule type="duplicateValues" dxfId="5" priority="1"/>
  </conditionalFormatting>
  <conditionalFormatting sqref="B2">
    <cfRule type="duplicateValues" dxfId="4" priority="4"/>
  </conditionalFormatting>
  <conditionalFormatting sqref="B3">
    <cfRule type="duplicateValues" dxfId="3" priority="3"/>
  </conditionalFormatting>
  <conditionalFormatting sqref="B4">
    <cfRule type="duplicateValues" dxfId="2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4E80-150E-41EF-A9F0-8D86A3C9F6BD}">
  <dimension ref="A1:AA63"/>
  <sheetViews>
    <sheetView tabSelected="1" topLeftCell="A10" zoomScale="63" zoomScaleNormal="63" workbookViewId="0">
      <selection activeCell="AE36" sqref="AE36"/>
    </sheetView>
  </sheetViews>
  <sheetFormatPr defaultColWidth="9.109375" defaultRowHeight="13.8" x14ac:dyDescent="0.25"/>
  <cols>
    <col min="1" max="1" width="7" style="1" customWidth="1"/>
    <col min="2" max="2" width="7.88671875" style="90" customWidth="1"/>
    <col min="3" max="3" width="18.109375" style="90" customWidth="1"/>
    <col min="4" max="4" width="23.44140625" style="1" customWidth="1"/>
    <col min="5" max="5" width="14.109375" style="76" customWidth="1"/>
    <col min="6" max="6" width="8.88671875" style="1" customWidth="1"/>
    <col min="7" max="7" width="25.6640625" style="1" customWidth="1"/>
    <col min="8" max="21" width="4.109375" style="1" customWidth="1"/>
    <col min="22" max="22" width="11.88671875" style="1" customWidth="1"/>
    <col min="23" max="23" width="19.6640625" style="1" customWidth="1"/>
    <col min="24" max="24" width="12.21875" style="1" customWidth="1"/>
    <col min="25" max="25" width="7.77734375" style="1" customWidth="1"/>
    <col min="26" max="26" width="13.109375" style="1" customWidth="1"/>
    <col min="27" max="27" width="18.6640625" style="1" customWidth="1"/>
    <col min="28" max="16384" width="9.109375" style="1"/>
  </cols>
  <sheetData>
    <row r="1" spans="1:27" ht="21" customHeight="1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</row>
    <row r="2" spans="1:27" ht="21" customHeight="1" x14ac:dyDescent="0.25">
      <c r="A2" s="211" t="s">
        <v>52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</row>
    <row r="3" spans="1:27" ht="21" customHeight="1" x14ac:dyDescent="0.25">
      <c r="A3" s="211" t="s">
        <v>11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</row>
    <row r="4" spans="1:27" ht="21" customHeight="1" x14ac:dyDescent="0.25">
      <c r="A4" s="211" t="s">
        <v>53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ht="6.6" customHeight="1" x14ac:dyDescent="0.25">
      <c r="A5" s="211" t="s">
        <v>46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</row>
    <row r="6" spans="1:27" s="2" customFormat="1" ht="20.25" customHeight="1" x14ac:dyDescent="0.25">
      <c r="A6" s="212" t="s">
        <v>51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</row>
    <row r="7" spans="1:27" s="2" customFormat="1" ht="18" customHeight="1" x14ac:dyDescent="0.25">
      <c r="A7" s="213" t="s">
        <v>18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</row>
    <row r="8" spans="1:27" s="2" customFormat="1" ht="24.75" customHeight="1" thickBot="1" x14ac:dyDescent="0.3">
      <c r="A8" s="213" t="s">
        <v>54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</row>
    <row r="9" spans="1:27" ht="24" customHeight="1" thickTop="1" x14ac:dyDescent="0.25">
      <c r="A9" s="215" t="s">
        <v>23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7"/>
    </row>
    <row r="10" spans="1:27" ht="18" customHeight="1" x14ac:dyDescent="0.25">
      <c r="A10" s="218" t="s">
        <v>82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20"/>
    </row>
    <row r="11" spans="1:27" ht="19.5" customHeight="1" x14ac:dyDescent="0.25">
      <c r="A11" s="218" t="s">
        <v>55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20"/>
    </row>
    <row r="12" spans="1:27" ht="3.75" customHeight="1" x14ac:dyDescent="0.25">
      <c r="A12" s="221" t="s">
        <v>46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3"/>
    </row>
    <row r="13" spans="1:27" ht="15.6" x14ac:dyDescent="0.25">
      <c r="A13" s="119" t="s">
        <v>88</v>
      </c>
      <c r="B13" s="27"/>
      <c r="C13" s="94"/>
      <c r="D13" s="120"/>
      <c r="E13" s="121"/>
      <c r="F13" s="5"/>
      <c r="G13" s="41" t="s">
        <v>83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38"/>
      <c r="AA13" s="39" t="s">
        <v>84</v>
      </c>
    </row>
    <row r="14" spans="1:27" ht="15.6" x14ac:dyDescent="0.25">
      <c r="A14" s="21" t="s">
        <v>89</v>
      </c>
      <c r="B14" s="16"/>
      <c r="C14" s="16"/>
      <c r="D14" s="122"/>
      <c r="E14" s="123"/>
      <c r="F14" s="6"/>
      <c r="G14" s="124" t="s">
        <v>90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40"/>
      <c r="AA14" s="125" t="s">
        <v>60</v>
      </c>
    </row>
    <row r="15" spans="1:27" ht="14.4" x14ac:dyDescent="0.25">
      <c r="A15" s="201" t="s">
        <v>10</v>
      </c>
      <c r="B15" s="202"/>
      <c r="C15" s="202"/>
      <c r="D15" s="202"/>
      <c r="E15" s="202"/>
      <c r="F15" s="202"/>
      <c r="G15" s="203"/>
      <c r="H15" s="224" t="s">
        <v>1</v>
      </c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25"/>
    </row>
    <row r="16" spans="1:27" ht="14.4" x14ac:dyDescent="0.25">
      <c r="A16" s="22" t="s">
        <v>19</v>
      </c>
      <c r="B16" s="126"/>
      <c r="C16" s="126"/>
      <c r="D16" s="8"/>
      <c r="E16" s="74"/>
      <c r="F16" s="8"/>
      <c r="G16" s="10" t="s">
        <v>46</v>
      </c>
      <c r="H16" s="127" t="s">
        <v>65</v>
      </c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8"/>
      <c r="W16" s="8"/>
      <c r="X16" s="8"/>
      <c r="Y16" s="8"/>
      <c r="Z16" s="126"/>
      <c r="AA16" s="129"/>
    </row>
    <row r="17" spans="1:27" ht="14.4" x14ac:dyDescent="0.25">
      <c r="A17" s="22" t="s">
        <v>20</v>
      </c>
      <c r="B17" s="126"/>
      <c r="C17" s="126"/>
      <c r="D17" s="9"/>
      <c r="E17" s="130"/>
      <c r="F17" s="9"/>
      <c r="G17" s="10" t="s">
        <v>61</v>
      </c>
      <c r="H17" s="127" t="s">
        <v>41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8"/>
      <c r="W17" s="8"/>
      <c r="X17" s="8"/>
      <c r="Y17" s="8"/>
      <c r="Z17" s="126"/>
      <c r="AA17" s="129"/>
    </row>
    <row r="18" spans="1:27" ht="14.4" x14ac:dyDescent="0.25">
      <c r="A18" s="22" t="s">
        <v>21</v>
      </c>
      <c r="B18" s="126"/>
      <c r="C18" s="126"/>
      <c r="D18" s="10"/>
      <c r="E18" s="74"/>
      <c r="F18" s="8"/>
      <c r="G18" s="10" t="s">
        <v>62</v>
      </c>
      <c r="H18" s="127" t="s">
        <v>42</v>
      </c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8"/>
      <c r="W18" s="8"/>
      <c r="X18" s="8"/>
      <c r="Y18" s="8"/>
      <c r="Z18" s="126"/>
      <c r="AA18" s="129" t="s">
        <v>91</v>
      </c>
    </row>
    <row r="19" spans="1:27" ht="16.2" thickBot="1" x14ac:dyDescent="0.3">
      <c r="A19" s="131" t="s">
        <v>17</v>
      </c>
      <c r="B19" s="132"/>
      <c r="C19" s="132"/>
      <c r="D19" s="133"/>
      <c r="E19" s="134"/>
      <c r="F19" s="135"/>
      <c r="G19" s="10" t="s">
        <v>63</v>
      </c>
      <c r="H19" s="136" t="s">
        <v>40</v>
      </c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8"/>
      <c r="W19" s="138"/>
      <c r="X19" s="138"/>
      <c r="Y19" s="138"/>
      <c r="Z19" s="92">
        <v>24.5</v>
      </c>
      <c r="AA19" s="139" t="s">
        <v>92</v>
      </c>
    </row>
    <row r="20" spans="1:27" ht="6.75" customHeight="1" thickTop="1" thickBot="1" x14ac:dyDescent="0.3">
      <c r="A20" s="140"/>
      <c r="B20" s="141"/>
      <c r="C20" s="141"/>
      <c r="D20" s="140"/>
      <c r="E20" s="142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7" s="143" customFormat="1" ht="21.75" customHeight="1" thickTop="1" x14ac:dyDescent="0.25">
      <c r="A21" s="204" t="s">
        <v>7</v>
      </c>
      <c r="B21" s="185" t="s">
        <v>14</v>
      </c>
      <c r="C21" s="185" t="s">
        <v>39</v>
      </c>
      <c r="D21" s="185" t="s">
        <v>2</v>
      </c>
      <c r="E21" s="226" t="s">
        <v>38</v>
      </c>
      <c r="F21" s="185" t="s">
        <v>9</v>
      </c>
      <c r="G21" s="185" t="s">
        <v>15</v>
      </c>
      <c r="H21" s="228" t="s">
        <v>85</v>
      </c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185" t="s">
        <v>86</v>
      </c>
      <c r="W21" s="185" t="s">
        <v>87</v>
      </c>
      <c r="X21" s="185" t="s">
        <v>94</v>
      </c>
      <c r="Y21" s="185" t="s">
        <v>93</v>
      </c>
      <c r="Z21" s="189" t="s">
        <v>26</v>
      </c>
      <c r="AA21" s="191" t="s">
        <v>16</v>
      </c>
    </row>
    <row r="22" spans="1:27" s="143" customFormat="1" ht="18" customHeight="1" x14ac:dyDescent="0.25">
      <c r="A22" s="205"/>
      <c r="B22" s="186"/>
      <c r="C22" s="186"/>
      <c r="D22" s="186"/>
      <c r="E22" s="227"/>
      <c r="F22" s="186"/>
      <c r="G22" s="186"/>
      <c r="H22" s="104">
        <v>1</v>
      </c>
      <c r="I22" s="104">
        <v>2</v>
      </c>
      <c r="J22" s="104">
        <v>3</v>
      </c>
      <c r="K22" s="104">
        <v>4</v>
      </c>
      <c r="L22" s="104">
        <v>5</v>
      </c>
      <c r="M22" s="104">
        <v>6</v>
      </c>
      <c r="N22" s="104">
        <v>7</v>
      </c>
      <c r="O22" s="104">
        <v>8</v>
      </c>
      <c r="P22" s="104">
        <v>9</v>
      </c>
      <c r="Q22" s="104">
        <v>10</v>
      </c>
      <c r="R22" s="104">
        <v>11</v>
      </c>
      <c r="S22" s="104">
        <v>12</v>
      </c>
      <c r="T22" s="104">
        <v>13</v>
      </c>
      <c r="U22" s="104">
        <v>14</v>
      </c>
      <c r="V22" s="186"/>
      <c r="W22" s="186"/>
      <c r="X22" s="186"/>
      <c r="Y22" s="186"/>
      <c r="Z22" s="190"/>
      <c r="AA22" s="192"/>
    </row>
    <row r="23" spans="1:27" s="4" customFormat="1" ht="18" x14ac:dyDescent="0.25">
      <c r="A23" s="105">
        <v>1</v>
      </c>
      <c r="B23" s="35">
        <v>2</v>
      </c>
      <c r="C23" s="144">
        <v>10010084849</v>
      </c>
      <c r="D23" s="145" t="s">
        <v>66</v>
      </c>
      <c r="E23" s="169">
        <v>34294</v>
      </c>
      <c r="F23" s="147" t="s">
        <v>25</v>
      </c>
      <c r="G23" s="148" t="s">
        <v>73</v>
      </c>
      <c r="H23" s="146">
        <v>5</v>
      </c>
      <c r="I23" s="146">
        <v>5</v>
      </c>
      <c r="J23" s="146">
        <v>5</v>
      </c>
      <c r="K23" s="146">
        <v>5</v>
      </c>
      <c r="L23" s="146">
        <v>5</v>
      </c>
      <c r="M23" s="146">
        <v>5</v>
      </c>
      <c r="N23" s="146">
        <v>5</v>
      </c>
      <c r="O23" s="146">
        <v>5</v>
      </c>
      <c r="P23" s="146">
        <v>5</v>
      </c>
      <c r="Q23" s="146">
        <v>5</v>
      </c>
      <c r="R23" s="146">
        <v>3</v>
      </c>
      <c r="S23" s="146">
        <v>5</v>
      </c>
      <c r="T23" s="146">
        <v>3</v>
      </c>
      <c r="U23" s="146">
        <v>5</v>
      </c>
      <c r="V23" s="146">
        <f>SUM(H23:U23)</f>
        <v>66</v>
      </c>
      <c r="W23" s="146">
        <v>1</v>
      </c>
      <c r="X23" s="146"/>
      <c r="Y23" s="146"/>
      <c r="Z23" s="35"/>
      <c r="AA23" s="149"/>
    </row>
    <row r="24" spans="1:27" s="4" customFormat="1" ht="18" x14ac:dyDescent="0.25">
      <c r="A24" s="105">
        <v>2</v>
      </c>
      <c r="B24" s="35">
        <v>3</v>
      </c>
      <c r="C24" s="144">
        <v>10052470819</v>
      </c>
      <c r="D24" s="145" t="s">
        <v>68</v>
      </c>
      <c r="E24" s="169">
        <v>37680</v>
      </c>
      <c r="F24" s="147" t="s">
        <v>25</v>
      </c>
      <c r="G24" s="148" t="s">
        <v>73</v>
      </c>
      <c r="H24" s="146">
        <v>3</v>
      </c>
      <c r="I24" s="146">
        <v>3</v>
      </c>
      <c r="J24" s="146">
        <v>3</v>
      </c>
      <c r="K24" s="146">
        <v>3</v>
      </c>
      <c r="L24" s="146">
        <v>3</v>
      </c>
      <c r="M24" s="146">
        <v>3</v>
      </c>
      <c r="N24" s="146">
        <v>3</v>
      </c>
      <c r="O24" s="146">
        <v>3</v>
      </c>
      <c r="P24" s="146">
        <v>3</v>
      </c>
      <c r="Q24" s="146">
        <v>3</v>
      </c>
      <c r="R24" s="146">
        <v>5</v>
      </c>
      <c r="S24" s="146">
        <v>3</v>
      </c>
      <c r="T24" s="146">
        <v>5</v>
      </c>
      <c r="U24" s="146">
        <v>3</v>
      </c>
      <c r="V24" s="146">
        <f t="shared" ref="V24:V29" si="0">SUM(H24:U24)</f>
        <v>46</v>
      </c>
      <c r="W24" s="146">
        <v>2</v>
      </c>
      <c r="X24" s="146"/>
      <c r="Y24" s="146"/>
      <c r="Z24" s="35"/>
      <c r="AA24" s="149"/>
    </row>
    <row r="25" spans="1:27" s="4" customFormat="1" ht="18" x14ac:dyDescent="0.25">
      <c r="A25" s="105">
        <v>3</v>
      </c>
      <c r="B25" s="35">
        <v>4</v>
      </c>
      <c r="C25" s="144">
        <v>10097029787</v>
      </c>
      <c r="D25" s="145" t="s">
        <v>70</v>
      </c>
      <c r="E25" s="169">
        <v>35460</v>
      </c>
      <c r="F25" s="147" t="s">
        <v>34</v>
      </c>
      <c r="G25" s="148" t="s">
        <v>73</v>
      </c>
      <c r="H25" s="146">
        <v>2</v>
      </c>
      <c r="I25" s="146">
        <v>2</v>
      </c>
      <c r="J25" s="146">
        <v>2</v>
      </c>
      <c r="K25" s="146">
        <v>2</v>
      </c>
      <c r="L25" s="146">
        <v>2</v>
      </c>
      <c r="M25" s="146">
        <v>2</v>
      </c>
      <c r="N25" s="146">
        <v>2</v>
      </c>
      <c r="O25" s="146">
        <v>2</v>
      </c>
      <c r="P25" s="146">
        <v>2</v>
      </c>
      <c r="Q25" s="146">
        <v>2</v>
      </c>
      <c r="R25" s="146">
        <v>2</v>
      </c>
      <c r="S25" s="146">
        <v>2</v>
      </c>
      <c r="T25" s="146">
        <v>2</v>
      </c>
      <c r="U25" s="146">
        <v>2</v>
      </c>
      <c r="V25" s="146">
        <f t="shared" si="0"/>
        <v>28</v>
      </c>
      <c r="W25" s="146">
        <v>3</v>
      </c>
      <c r="X25" s="146"/>
      <c r="Y25" s="146"/>
      <c r="Z25" s="35"/>
      <c r="AA25" s="149"/>
    </row>
    <row r="26" spans="1:27" s="4" customFormat="1" ht="18" x14ac:dyDescent="0.25">
      <c r="A26" s="105">
        <v>4</v>
      </c>
      <c r="B26" s="35">
        <v>20</v>
      </c>
      <c r="C26" s="144">
        <v>10080503516</v>
      </c>
      <c r="D26" s="145" t="s">
        <v>67</v>
      </c>
      <c r="E26" s="169">
        <v>37984</v>
      </c>
      <c r="F26" s="147" t="s">
        <v>34</v>
      </c>
      <c r="G26" s="148" t="s">
        <v>73</v>
      </c>
      <c r="H26" s="146">
        <v>1</v>
      </c>
      <c r="I26" s="146">
        <v>1</v>
      </c>
      <c r="J26" s="146">
        <v>1</v>
      </c>
      <c r="K26" s="146">
        <v>1</v>
      </c>
      <c r="L26" s="146">
        <v>1</v>
      </c>
      <c r="M26" s="146">
        <v>1</v>
      </c>
      <c r="N26" s="146">
        <v>1</v>
      </c>
      <c r="O26" s="146">
        <v>1</v>
      </c>
      <c r="P26" s="146">
        <v>1</v>
      </c>
      <c r="Q26" s="146">
        <v>1</v>
      </c>
      <c r="R26" s="146">
        <v>1</v>
      </c>
      <c r="S26" s="146">
        <v>1</v>
      </c>
      <c r="T26" s="146">
        <v>1</v>
      </c>
      <c r="U26" s="146">
        <v>1</v>
      </c>
      <c r="V26" s="146">
        <f t="shared" si="0"/>
        <v>14</v>
      </c>
      <c r="W26" s="146">
        <v>4</v>
      </c>
      <c r="X26" s="146"/>
      <c r="Y26" s="146"/>
      <c r="Z26" s="35"/>
      <c r="AA26" s="149"/>
    </row>
    <row r="27" spans="1:27" s="4" customFormat="1" ht="18" x14ac:dyDescent="0.25">
      <c r="A27" s="105">
        <v>5</v>
      </c>
      <c r="B27" s="35">
        <v>37</v>
      </c>
      <c r="C27" s="144">
        <v>10036095195</v>
      </c>
      <c r="D27" s="145" t="s">
        <v>69</v>
      </c>
      <c r="E27" s="169">
        <v>37505</v>
      </c>
      <c r="F27" s="147" t="s">
        <v>43</v>
      </c>
      <c r="G27" s="148" t="s">
        <v>74</v>
      </c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71"/>
      <c r="W27" s="146">
        <v>5</v>
      </c>
      <c r="X27" s="146"/>
      <c r="Y27" s="146"/>
      <c r="Z27" s="35"/>
      <c r="AA27" s="149"/>
    </row>
    <row r="28" spans="1:27" s="4" customFormat="1" ht="18" x14ac:dyDescent="0.25">
      <c r="A28" s="105">
        <v>6</v>
      </c>
      <c r="B28" s="35">
        <v>5</v>
      </c>
      <c r="C28" s="144">
        <v>10052471021</v>
      </c>
      <c r="D28" s="145" t="s">
        <v>71</v>
      </c>
      <c r="E28" s="169">
        <v>37679</v>
      </c>
      <c r="F28" s="147" t="s">
        <v>34</v>
      </c>
      <c r="G28" s="148" t="s">
        <v>73</v>
      </c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71"/>
      <c r="W28" s="146">
        <v>6</v>
      </c>
      <c r="X28" s="146"/>
      <c r="Y28" s="146"/>
      <c r="Z28" s="35"/>
      <c r="AA28" s="149"/>
    </row>
    <row r="29" spans="1:27" s="4" customFormat="1" ht="18.600000000000001" thickBot="1" x14ac:dyDescent="0.3">
      <c r="A29" s="118">
        <v>7</v>
      </c>
      <c r="B29" s="108">
        <v>1</v>
      </c>
      <c r="C29" s="150">
        <v>10036018104</v>
      </c>
      <c r="D29" s="151" t="s">
        <v>72</v>
      </c>
      <c r="E29" s="170">
        <v>37982</v>
      </c>
      <c r="F29" s="153" t="s">
        <v>34</v>
      </c>
      <c r="G29" s="154" t="s">
        <v>73</v>
      </c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72"/>
      <c r="W29" s="152">
        <v>7</v>
      </c>
      <c r="X29" s="152"/>
      <c r="Y29" s="152"/>
      <c r="Z29" s="108"/>
      <c r="AA29" s="155"/>
    </row>
    <row r="30" spans="1:27" ht="8.25" customHeight="1" thickTop="1" thickBot="1" x14ac:dyDescent="0.3">
      <c r="A30" s="140"/>
      <c r="B30" s="141"/>
      <c r="C30" s="141"/>
      <c r="D30" s="140"/>
      <c r="E30" s="142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</row>
    <row r="31" spans="1:27" ht="15" thickTop="1" x14ac:dyDescent="0.25">
      <c r="A31" s="232" t="s">
        <v>5</v>
      </c>
      <c r="B31" s="194"/>
      <c r="C31" s="194"/>
      <c r="D31" s="194"/>
      <c r="E31" s="194"/>
      <c r="F31" s="194"/>
      <c r="G31" s="194"/>
      <c r="H31" s="194" t="s">
        <v>6</v>
      </c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5"/>
    </row>
    <row r="32" spans="1:27" ht="14.4" x14ac:dyDescent="0.25">
      <c r="A32" s="119" t="s">
        <v>95</v>
      </c>
      <c r="B32" s="27"/>
      <c r="C32" s="156"/>
      <c r="D32" s="27"/>
      <c r="E32" s="157"/>
      <c r="F32" s="27"/>
      <c r="G32" s="67"/>
      <c r="U32" s="158"/>
      <c r="W32" s="46" t="s">
        <v>35</v>
      </c>
      <c r="X32" s="117">
        <v>2</v>
      </c>
      <c r="Y32" s="233"/>
      <c r="Z32" s="58" t="s">
        <v>33</v>
      </c>
      <c r="AA32" s="66">
        <f>COUNTIF(F2:F29,"ЗМС")</f>
        <v>0</v>
      </c>
    </row>
    <row r="33" spans="1:27" ht="14.4" x14ac:dyDescent="0.25">
      <c r="A33" s="168" t="s">
        <v>96</v>
      </c>
      <c r="B33" s="159"/>
      <c r="C33" s="160"/>
      <c r="D33" s="159"/>
      <c r="E33" s="161"/>
      <c r="F33" s="159"/>
      <c r="G33" s="69"/>
      <c r="U33" s="158"/>
      <c r="W33" s="47" t="s">
        <v>28</v>
      </c>
      <c r="X33" s="117">
        <f>X34+X38</f>
        <v>7</v>
      </c>
      <c r="Y33" s="234"/>
      <c r="Z33" s="58" t="s">
        <v>22</v>
      </c>
      <c r="AA33" s="66">
        <f>COUNTIF(F2:F29,"МСМК")</f>
        <v>0</v>
      </c>
    </row>
    <row r="34" spans="1:27" ht="14.4" x14ac:dyDescent="0.25">
      <c r="A34" s="168" t="s">
        <v>77</v>
      </c>
      <c r="B34" s="159"/>
      <c r="C34" s="159"/>
      <c r="D34" s="159"/>
      <c r="E34" s="161"/>
      <c r="F34" s="159"/>
      <c r="G34" s="69"/>
      <c r="U34" s="158"/>
      <c r="W34" s="47" t="s">
        <v>29</v>
      </c>
      <c r="X34" s="117">
        <f>X35+X36+X37</f>
        <v>7</v>
      </c>
      <c r="Y34" s="234"/>
      <c r="Z34" s="58" t="s">
        <v>25</v>
      </c>
      <c r="AA34" s="66">
        <f>COUNTIF(F2:F29,"МС")</f>
        <v>2</v>
      </c>
    </row>
    <row r="35" spans="1:27" ht="14.4" x14ac:dyDescent="0.25">
      <c r="A35" s="168" t="s">
        <v>97</v>
      </c>
      <c r="B35" s="159"/>
      <c r="C35" s="159"/>
      <c r="D35" s="159"/>
      <c r="E35" s="161"/>
      <c r="F35" s="159"/>
      <c r="G35" s="69"/>
      <c r="U35" s="158"/>
      <c r="W35" s="47" t="s">
        <v>30</v>
      </c>
      <c r="X35" s="117">
        <f>COUNT(A8:A58)</f>
        <v>7</v>
      </c>
      <c r="Y35" s="234"/>
      <c r="Z35" s="58" t="s">
        <v>34</v>
      </c>
      <c r="AA35" s="66">
        <f>COUNTIF(F2:F29,"КМС")</f>
        <v>4</v>
      </c>
    </row>
    <row r="36" spans="1:27" ht="14.4" x14ac:dyDescent="0.25">
      <c r="A36" s="163"/>
      <c r="B36" s="1"/>
      <c r="D36" s="159"/>
      <c r="E36" s="161"/>
      <c r="F36" s="159"/>
      <c r="G36" s="69"/>
      <c r="U36" s="158"/>
      <c r="W36" s="47" t="s">
        <v>31</v>
      </c>
      <c r="X36" s="117">
        <f>COUNTIF(A8:A57,"НФ")</f>
        <v>0</v>
      </c>
      <c r="Y36" s="234"/>
      <c r="Z36" s="58" t="s">
        <v>43</v>
      </c>
      <c r="AA36" s="66">
        <f>COUNTIF(F2:F29,"1 СР")</f>
        <v>1</v>
      </c>
    </row>
    <row r="37" spans="1:27" ht="14.4" x14ac:dyDescent="0.25">
      <c r="A37" s="162"/>
      <c r="B37" s="159"/>
      <c r="C37" s="159"/>
      <c r="D37" s="159"/>
      <c r="E37" s="161"/>
      <c r="F37" s="159"/>
      <c r="G37" s="69"/>
      <c r="U37" s="158"/>
      <c r="W37" s="47" t="s">
        <v>36</v>
      </c>
      <c r="X37" s="117">
        <f>COUNTIF(A8:A57,"ДСКВ")</f>
        <v>0</v>
      </c>
      <c r="Y37" s="234"/>
      <c r="Z37" s="58" t="s">
        <v>45</v>
      </c>
      <c r="AA37" s="66">
        <f>COUNTIF(F2:F29,"2 СР")</f>
        <v>0</v>
      </c>
    </row>
    <row r="38" spans="1:27" ht="14.4" x14ac:dyDescent="0.25">
      <c r="A38" s="164"/>
      <c r="B38" s="16"/>
      <c r="C38" s="16"/>
      <c r="D38" s="159"/>
      <c r="E38" s="161"/>
      <c r="F38" s="159"/>
      <c r="G38" s="69"/>
      <c r="U38" s="158"/>
      <c r="V38" s="71"/>
      <c r="W38" s="47" t="s">
        <v>32</v>
      </c>
      <c r="X38" s="117">
        <f>COUNTIF(A9:A58,"НС")</f>
        <v>0</v>
      </c>
      <c r="Y38" s="235"/>
      <c r="Z38" s="58" t="s">
        <v>50</v>
      </c>
      <c r="AA38" s="66">
        <f>COUNTIF(F1:F29,"3 СР")</f>
        <v>0</v>
      </c>
    </row>
    <row r="39" spans="1:27" ht="4.5" customHeight="1" x14ac:dyDescent="0.25">
      <c r="A39" s="165"/>
      <c r="B39" s="19"/>
      <c r="C39" s="19"/>
      <c r="D39" s="9"/>
      <c r="E39" s="166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Z39" s="9"/>
      <c r="AA39" s="167"/>
    </row>
    <row r="40" spans="1:27" ht="15.6" x14ac:dyDescent="0.25">
      <c r="A40" s="230" t="s">
        <v>3</v>
      </c>
      <c r="B40" s="197"/>
      <c r="C40" s="197"/>
      <c r="D40" s="197"/>
      <c r="E40" s="197"/>
      <c r="F40" s="197" t="s">
        <v>13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93"/>
      <c r="W40" s="197" t="s">
        <v>4</v>
      </c>
      <c r="X40" s="197"/>
      <c r="Y40" s="197"/>
      <c r="Z40" s="197"/>
      <c r="AA40" s="198"/>
    </row>
    <row r="41" spans="1:27" x14ac:dyDescent="0.25">
      <c r="A41" s="231"/>
      <c r="B41" s="178"/>
      <c r="C41" s="178"/>
      <c r="D41" s="178"/>
      <c r="E41" s="178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94"/>
      <c r="W41" s="199"/>
      <c r="X41" s="199"/>
      <c r="Y41" s="199"/>
      <c r="Z41" s="199"/>
      <c r="AA41" s="200"/>
    </row>
    <row r="42" spans="1:27" x14ac:dyDescent="0.25">
      <c r="A42" s="91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6"/>
    </row>
    <row r="43" spans="1:27" x14ac:dyDescent="0.25">
      <c r="A43" s="91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6"/>
    </row>
    <row r="44" spans="1:27" x14ac:dyDescent="0.25">
      <c r="A44" s="91"/>
      <c r="D44" s="90"/>
      <c r="E44" s="7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6"/>
    </row>
    <row r="45" spans="1:27" x14ac:dyDescent="0.25">
      <c r="A45" s="91"/>
      <c r="D45" s="90"/>
      <c r="E45" s="7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6"/>
    </row>
    <row r="46" spans="1:27" ht="16.2" thickBot="1" x14ac:dyDescent="0.3">
      <c r="A46" s="229"/>
      <c r="B46" s="182"/>
      <c r="C46" s="182"/>
      <c r="D46" s="182"/>
      <c r="E46" s="182"/>
      <c r="F46" s="182" t="str">
        <f>G17</f>
        <v>ЕЛИФЕРОВ А. В.  (ВК, г. ВОРОНЕЖ)</v>
      </c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92"/>
      <c r="W46" s="182" t="str">
        <f>G18</f>
        <v>АГАПОВА И.А. (1К, г. ВОРОНЕЖ)</v>
      </c>
      <c r="X46" s="182"/>
      <c r="Y46" s="182"/>
      <c r="Z46" s="182"/>
      <c r="AA46" s="183"/>
    </row>
    <row r="47" spans="1:27" ht="14.4" thickTop="1" x14ac:dyDescent="0.25"/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5"/>
    </row>
    <row r="63" spans="1:1" x14ac:dyDescent="0.25">
      <c r="A63" s="46"/>
    </row>
  </sheetData>
  <mergeCells count="39">
    <mergeCell ref="A46:E46"/>
    <mergeCell ref="F46:U46"/>
    <mergeCell ref="W46:AA46"/>
    <mergeCell ref="Y21:Y22"/>
    <mergeCell ref="X21:X22"/>
    <mergeCell ref="A40:E40"/>
    <mergeCell ref="F40:U40"/>
    <mergeCell ref="W40:AA40"/>
    <mergeCell ref="A41:E41"/>
    <mergeCell ref="F41:U41"/>
    <mergeCell ref="W41:AA41"/>
    <mergeCell ref="V21:V22"/>
    <mergeCell ref="W21:W22"/>
    <mergeCell ref="Z21:Z22"/>
    <mergeCell ref="AA21:AA22"/>
    <mergeCell ref="A31:G31"/>
    <mergeCell ref="H31:AA31"/>
    <mergeCell ref="A15:G15"/>
    <mergeCell ref="H15:AA15"/>
    <mergeCell ref="A21:A22"/>
    <mergeCell ref="B21:B22"/>
    <mergeCell ref="C21:C22"/>
    <mergeCell ref="D21:D22"/>
    <mergeCell ref="E21:E22"/>
    <mergeCell ref="F21:F22"/>
    <mergeCell ref="G21:G22"/>
    <mergeCell ref="H21:U21"/>
    <mergeCell ref="A12:AA12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</mergeCells>
  <conditionalFormatting sqref="V40:V1048576 V1:V20 W21:Y21 V23:V26 W22 V30:V3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индивидуальная гонка</vt:lpstr>
      <vt:lpstr>групповая гонка</vt:lpstr>
      <vt:lpstr>критериум</vt:lpstr>
      <vt:lpstr>'групповая гонка'!Заголовки_для_печати</vt:lpstr>
      <vt:lpstr>'индивидуальная гонка'!Заголовки_для_печати</vt:lpstr>
      <vt:lpstr>'групповая гонка'!Область_печати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2023-05-18T10:20:54Z</dcterms:modified>
</cp:coreProperties>
</file>