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МС Юниоры Спринт Итог  " sheetId="1" r:id="rId1"/>
  </sheets>
  <externalReferences>
    <externalReference r:id="rId2"/>
  </externalReferences>
  <definedNames>
    <definedName name="_xlnm.Print_Titles" localSheetId="0">'МС Юниоры Спринт Итог  '!$21:$21</definedName>
    <definedName name="_xlnm.Print_Area" localSheetId="0">'МС Юниоры Спринт Итог  '!$A$1:$I$53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F51" i="1"/>
  <c r="D51" i="1"/>
  <c r="H45" i="1"/>
  <c r="F45" i="1"/>
  <c r="D45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<sst xmlns="http://schemas.openxmlformats.org/spreadsheetml/2006/main" count="41" uniqueCount="41">
  <si>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</si>
  <si>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</si>
  <si>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</si>
  <si>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</si>
  <si>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</si>
  <si>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</si>
  <si>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</si>
  <si>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СПРИНТ</t>
  </si>
  <si>
    <t>ЮНИОРЫ 17-18 лет</t>
  </si>
  <si>
    <t>МЕСТО ПРОВЕДЕНИЯ: г. Москва</t>
  </si>
  <si>
    <t>НАЧАЛО ГОНКИ:</t>
  </si>
  <si>
    <t>Номер-код ВРВС: 008 043 1611Я</t>
  </si>
  <si>
    <t>ДАТА ПРОВЕДЕНИЯ: 18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</si>
  <si>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</si>
  <si>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</si>
  <si>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</si>
  <si>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</si>
  <si>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</si>
  <si>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</si>
  <si>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</si>
  <si>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</si>
  <si>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</si>
  <si>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</si>
  <si>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</si>
  <si>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</si>
  <si>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</si>
  <si>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</si>
  <si>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</si>
  <si>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                                                        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</si>
  <si>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</si>
  <si>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</si>
  <si>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</si>
  <si>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</si>
  <si>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</si>
  <si>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</si>
  <si>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</si>
  <si>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</si>
  <si>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</si>
  <si>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</si>
  <si>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+15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</si>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</sst>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6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2" xfId="1" applyFont="1" applyBorder="1" applyAlignment="1">
      <alignment horizontal="right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14" fontId="10" fillId="0" borderId="4" xfId="1" applyNumberFormat="1" applyFont="1" applyBorder="1" applyAlignment="1">
      <alignment horizontal="left" vertical="center"/>
    </xf>
    <xf numFmtId="14" fontId="10" fillId="0" borderId="4" xfId="1" applyNumberFormat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right" vertical="center"/>
    </xf>
    <xf numFmtId="0" fontId="11" fillId="2" borderId="6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164" fontId="10" fillId="0" borderId="0" xfId="1" applyNumberFormat="1" applyFont="1" applyBorder="1" applyAlignment="1">
      <alignment vertical="center"/>
    </xf>
    <xf numFmtId="164" fontId="10" fillId="0" borderId="0" xfId="1" applyNumberFormat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vertical="center"/>
    </xf>
    <xf numFmtId="1" fontId="10" fillId="0" borderId="0" xfId="1" applyNumberFormat="1" applyFont="1" applyBorder="1" applyAlignment="1">
      <alignment vertical="center"/>
    </xf>
    <xf numFmtId="14" fontId="10" fillId="0" borderId="0" xfId="1" applyNumberFormat="1" applyFont="1" applyBorder="1" applyAlignment="1">
      <alignment horizontal="right" vertical="center"/>
    </xf>
    <xf numFmtId="49" fontId="10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  <xf numFmtId="0" fontId="12" fillId="2" borderId="6" xfId="2" applyFont="1" applyFill="1" applyBorder="1" applyAlignment="1">
      <alignment horizontal="center" vertical="center" wrapText="1"/>
    </xf>
    <xf numFmtId="14" fontId="12" fillId="2" borderId="6" xfId="2" applyNumberFormat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6" xfId="0" applyNumberFormat="1" applyFont="1" applyFill="1" applyBorder="1" applyAlignment="1">
      <alignment vertical="center"/>
    </xf>
    <xf numFmtId="14" fontId="18" fillId="3" borderId="6" xfId="0" applyNumberFormat="1" applyFont="1" applyFill="1" applyBorder="1" applyAlignment="1">
      <alignment horizontal="center" vertical="center"/>
    </xf>
    <xf numFmtId="2" fontId="16" fillId="0" borderId="6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horizontal="center" vertical="center"/>
    </xf>
    <xf numFmtId="49" fontId="17" fillId="0" borderId="11" xfId="1" applyNumberFormat="1" applyFont="1" applyBorder="1" applyAlignment="1">
      <alignment horizontal="center" vertical="center"/>
    </xf>
    <xf numFmtId="14" fontId="17" fillId="0" borderId="11" xfId="1" applyNumberFormat="1" applyFont="1" applyBorder="1" applyAlignment="1">
      <alignment horizontal="center" vertical="center"/>
    </xf>
    <xf numFmtId="49" fontId="17" fillId="0" borderId="11" xfId="1" applyNumberFormat="1" applyFont="1" applyBorder="1" applyAlignment="1">
      <alignment horizontal="left" vertical="center"/>
    </xf>
    <xf numFmtId="0" fontId="17" fillId="0" borderId="11" xfId="1" applyFont="1" applyBorder="1" applyAlignment="1">
      <alignment horizontal="right" vertical="center"/>
    </xf>
    <xf numFmtId="0" fontId="17" fillId="0" borderId="12" xfId="1" applyFont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2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14" fontId="9" fillId="0" borderId="4" xfId="1" applyNumberFormat="1" applyFont="1" applyBorder="1" applyAlignment="1">
      <alignment vertical="center"/>
    </xf>
    <xf numFmtId="0" fontId="9" fillId="0" borderId="5" xfId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485773</xdr:colOff>
      <xdr:row>0</xdr:row>
      <xdr:rowOff>337456</xdr:rowOff>
    </xdr:from>
    <xdr:to>
      <xdr:col>2</xdr:col>
      <xdr:colOff>552450</xdr:colOff>
      <xdr:row>6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3" y="337456"/>
          <a:ext cx="1581152" cy="1729469"/>
        </a:xfrm>
        <a:prstGeom prst="rect">
          <a:avLst/>
        </a:prstGeom>
      </xdr:spPr>
    </xdr:pic>
    <xdr:clientData/>
  </xdr:twoCellAnchor>
  <xdr:twoCellAnchor editAs="oneCell">
    <xdr:from>
      <xdr:col>2</xdr:col>
      <xdr:colOff>534928</xdr:colOff>
      <xdr:row>1</xdr:row>
      <xdr:rowOff>70954</xdr:rowOff>
    </xdr:from>
    <xdr:to>
      <xdr:col>3</xdr:col>
      <xdr:colOff>628650</xdr:colOff>
      <xdr:row>5</xdr:row>
      <xdr:rowOff>228600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9403" y="451954"/>
          <a:ext cx="2027297" cy="146257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="" xmlns:a16="http://schemas.microsoft.com/office/drawing/2014/main" id="{58757440-16F5-4B62-8267-F4557A0DEA4D}"/>
            </a:ext>
          </a:extLst>
        </xdr:cNvPr>
        <xdr:cNvGrpSpPr/>
      </xdr:nvGrpSpPr>
      <xdr:grpSpPr>
        <a:xfrm>
          <a:off x="2678430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="" xmlns:a16="http://schemas.microsoft.com/office/drawing/2014/main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="" xmlns:a16="http://schemas.microsoft.com/office/drawing/2014/main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45</xdr:row>
      <xdr:rowOff>152400</xdr:rowOff>
    </xdr:from>
    <xdr:to>
      <xdr:col>8</xdr:col>
      <xdr:colOff>962531</xdr:colOff>
      <xdr:row>46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135475" y="1566862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45</xdr:row>
      <xdr:rowOff>228600</xdr:rowOff>
    </xdr:from>
    <xdr:to>
      <xdr:col>6</xdr:col>
      <xdr:colOff>1691754</xdr:colOff>
      <xdr:row>46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25350" y="1574482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45</xdr:row>
      <xdr:rowOff>190500</xdr:rowOff>
    </xdr:from>
    <xdr:to>
      <xdr:col>23</xdr:col>
      <xdr:colOff>323195</xdr:colOff>
      <xdr:row>46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098750" y="1570672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0</xdr:row>
      <xdr:rowOff>190499</xdr:rowOff>
    </xdr:from>
    <xdr:to>
      <xdr:col>8</xdr:col>
      <xdr:colOff>1988910</xdr:colOff>
      <xdr:row>6</xdr:row>
      <xdr:rowOff>236775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40325" y="190499"/>
          <a:ext cx="1760310" cy="2113201"/>
        </a:xfrm>
        <a:prstGeom prst="rect">
          <a:avLst/>
        </a:prstGeom>
      </xdr:spPr>
    </xdr:pic>
    <xdr:clientData/>
  </xdr:twoCellAnchor>
  <xdr:twoCellAnchor editAs="oneCell">
    <xdr:from>
      <xdr:col>3</xdr:col>
      <xdr:colOff>2819400</xdr:colOff>
      <xdr:row>45</xdr:row>
      <xdr:rowOff>114300</xdr:rowOff>
    </xdr:from>
    <xdr:to>
      <xdr:col>3</xdr:col>
      <xdr:colOff>3660721</xdr:colOff>
      <xdr:row>46</xdr:row>
      <xdr:rowOff>533400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67450" y="15630525"/>
          <a:ext cx="841321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  <sheetName val="Гонка с выбыванием Жен  "/>
    </sheetNames>
    <sheetDataSet>
      <sheetData sheetId="0"/>
      <sheetData sheetId="1"/>
      <sheetData sheetId="2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  <row r="200">
          <cell r="A200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3"/>
  <sheetViews>
    <sheetView tabSelected="1" view="pageBreakPreview" topLeftCell="A4" zoomScale="50" zoomScaleNormal="90" zoomScaleSheetLayoutView="50" workbookViewId="0">
      <selection activeCell="N23" sqref="N23"/>
    </sheetView>
  </sheetViews>
  <sheetFormatPr defaultColWidth="9.28515625" defaultRowHeight="12.75" x14ac:dyDescent="0.25"/>
  <cols>
    <col min="1" max="1" width="9" style="10" customWidth="1"/>
    <col min="2" max="2" width="13.7109375" style="42" customWidth="1"/>
    <col min="3" max="3" width="29" style="42" customWidth="1"/>
    <col min="4" max="4" width="76.140625" style="10" customWidth="1"/>
    <col min="5" max="5" width="30" style="43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7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5"/>
      <c r="G13" s="16" t="s">
        <v>10</v>
      </c>
      <c r="H13" s="15"/>
      <c r="I13" s="17" t="s">
        <v>11</v>
      </c>
    </row>
    <row r="14" spans="1:9" ht="18.75" x14ac:dyDescent="0.25">
      <c r="A14" s="18" t="s">
        <v>12</v>
      </c>
      <c r="B14" s="19"/>
      <c r="C14" s="19"/>
      <c r="D14" s="20"/>
      <c r="E14" s="21"/>
      <c r="F14" s="22"/>
      <c r="G14" s="23" t="s">
        <v>13</v>
      </c>
      <c r="H14" s="22"/>
      <c r="I14" s="24" t="s">
        <v>14</v>
      </c>
    </row>
    <row r="15" spans="1:9" ht="18.75" customHeight="1" x14ac:dyDescent="0.25">
      <c r="A15" s="25" t="s">
        <v>15</v>
      </c>
      <c r="B15" s="25"/>
      <c r="C15" s="25"/>
      <c r="D15" s="25"/>
      <c r="E15" s="25"/>
      <c r="F15" s="25"/>
      <c r="G15" s="25"/>
      <c r="H15" s="26" t="s">
        <v>16</v>
      </c>
      <c r="I15" s="26"/>
    </row>
    <row r="16" spans="1:9" ht="15.75" x14ac:dyDescent="0.25">
      <c r="A16" s="27"/>
      <c r="B16" s="28"/>
      <c r="C16" s="28"/>
      <c r="D16" s="27"/>
      <c r="E16" s="29"/>
      <c r="F16" s="27"/>
      <c r="G16" s="30" t="s">
        <v>17</v>
      </c>
      <c r="H16" s="31" t="s">
        <v>18</v>
      </c>
      <c r="I16" s="32"/>
    </row>
    <row r="17" spans="1:9" ht="18.75" x14ac:dyDescent="0.25">
      <c r="A17" s="33" t="s">
        <v>19</v>
      </c>
      <c r="B17" s="12"/>
      <c r="C17" s="12"/>
      <c r="D17" s="15"/>
      <c r="E17" s="14"/>
      <c r="F17" s="15"/>
      <c r="G17" s="34" t="s">
        <v>20</v>
      </c>
      <c r="H17" s="35" t="s">
        <v>21</v>
      </c>
      <c r="I17" s="36" t="s">
        <v>22</v>
      </c>
    </row>
    <row r="18" spans="1:9" ht="18.75" x14ac:dyDescent="0.25">
      <c r="A18" s="33" t="s">
        <v>23</v>
      </c>
      <c r="B18" s="37"/>
      <c r="C18" s="37"/>
      <c r="D18" s="34"/>
      <c r="E18" s="38"/>
      <c r="F18" s="33"/>
      <c r="G18" s="34" t="s">
        <v>24</v>
      </c>
      <c r="H18" s="35" t="s">
        <v>25</v>
      </c>
      <c r="I18" s="39">
        <v>333</v>
      </c>
    </row>
    <row r="19" spans="1:9" ht="18.75" x14ac:dyDescent="0.25">
      <c r="A19" s="33" t="s">
        <v>26</v>
      </c>
      <c r="B19" s="12"/>
      <c r="C19" s="12"/>
      <c r="D19" s="34"/>
      <c r="E19" s="40"/>
      <c r="F19" s="15"/>
      <c r="G19" s="34" t="s">
        <v>27</v>
      </c>
      <c r="H19" s="35" t="s">
        <v>28</v>
      </c>
      <c r="I19" s="41"/>
    </row>
    <row r="20" spans="1:9" ht="6.75" customHeight="1" x14ac:dyDescent="0.25"/>
    <row r="21" spans="1:9" ht="20.45" customHeight="1" x14ac:dyDescent="0.25">
      <c r="A21" s="26" t="s">
        <v>29</v>
      </c>
      <c r="B21" s="44" t="s">
        <v>30</v>
      </c>
      <c r="C21" s="44" t="s">
        <v>31</v>
      </c>
      <c r="D21" s="44" t="s">
        <v>32</v>
      </c>
      <c r="E21" s="45" t="s">
        <v>33</v>
      </c>
      <c r="F21" s="44" t="s">
        <v>34</v>
      </c>
      <c r="G21" s="44" t="s">
        <v>35</v>
      </c>
      <c r="H21" s="46" t="s">
        <v>36</v>
      </c>
      <c r="I21" s="46" t="s">
        <v>37</v>
      </c>
    </row>
    <row r="22" spans="1:9" ht="20.45" customHeight="1" x14ac:dyDescent="0.25">
      <c r="A22" s="26"/>
      <c r="B22" s="44"/>
      <c r="C22" s="44"/>
      <c r="D22" s="44"/>
      <c r="E22" s="45"/>
      <c r="F22" s="44"/>
      <c r="G22" s="44"/>
      <c r="H22" s="46"/>
      <c r="I22" s="46"/>
    </row>
    <row r="23" spans="1:9" s="53" customFormat="1" ht="35.1" customHeight="1" x14ac:dyDescent="0.25">
      <c r="A23" s="47">
        <v>1</v>
      </c>
      <c r="B23" s="48">
        <v>40</v>
      </c>
      <c r="C23" s="49" t="str">
        <f>VLOOKUP(B23,[1]Список!$A$1:$F$550,2,0)</f>
        <v>101 116 260 65</v>
      </c>
      <c r="D23" s="50" t="str">
        <f>VLOOKUP(B23,[1]Список!$A$1:$F$550,3,0)</f>
        <v xml:space="preserve">ПАВЛОВСКИЙ Дмитрий/ PAVLOVSKII DMITRII  </v>
      </c>
      <c r="E23" s="51">
        <f>VLOOKUP(B23,[1]Список!$A$1:$F$550,4,0)</f>
        <v>39347</v>
      </c>
      <c r="F23" s="49" t="str">
        <f>VLOOKUP(B23,[1]Список!$A$1:$F$550,5,0)</f>
        <v>КМС</v>
      </c>
      <c r="G23" s="49" t="str">
        <f>VLOOKUP(B23,[1]Список!$A$1:$F$550,6,0)</f>
        <v>Санкт-Петербург</v>
      </c>
      <c r="H23" s="47"/>
      <c r="I23" s="52"/>
    </row>
    <row r="24" spans="1:9" s="53" customFormat="1" ht="35.1" customHeight="1" x14ac:dyDescent="0.25">
      <c r="A24" s="47">
        <v>2</v>
      </c>
      <c r="B24" s="48">
        <v>19</v>
      </c>
      <c r="C24" s="49" t="str">
        <f>VLOOKUP(B24,[1]Список!$A$1:$F$550,2,0)</f>
        <v>101 073 221 94</v>
      </c>
      <c r="D24" s="50" t="str">
        <f>VLOOKUP(B24,[1]Список!$A$1:$F$550,3,0)</f>
        <v>КИМАКОВСКИЙ Захар /KIMAKOVSKII Zakhar</v>
      </c>
      <c r="E24" s="51">
        <f>VLOOKUP(B24,[1]Список!$A$1:$F$550,4,0)</f>
        <v>39113</v>
      </c>
      <c r="F24" s="49" t="str">
        <f>VLOOKUP(B24,[1]Список!$A$1:$F$550,5,0)</f>
        <v>МС</v>
      </c>
      <c r="G24" s="49" t="str">
        <f>VLOOKUP(B24,[1]Список!$A$1:$F$550,6,0)</f>
        <v>Москва</v>
      </c>
      <c r="H24" s="47"/>
      <c r="I24" s="52"/>
    </row>
    <row r="25" spans="1:9" s="53" customFormat="1" ht="35.1" customHeight="1" x14ac:dyDescent="0.25">
      <c r="A25" s="47">
        <v>3</v>
      </c>
      <c r="B25" s="48">
        <v>43</v>
      </c>
      <c r="C25" s="49" t="str">
        <f>VLOOKUP(B25,[1]Список!$A$1:$F$550,2,0)</f>
        <v>101 263 867 38</v>
      </c>
      <c r="D25" s="50" t="str">
        <f>VLOOKUP(B25,[1]Список!$A$1:$F$550,3,0)</f>
        <v xml:space="preserve">БУТЕНКО Никита/ BUTENKO NIKITA </v>
      </c>
      <c r="E25" s="51">
        <f>VLOOKUP(B25,[1]Список!$A$1:$F$550,4,0)</f>
        <v>39793</v>
      </c>
      <c r="F25" s="49" t="str">
        <f>VLOOKUP(B25,[1]Список!$A$1:$F$550,5,0)</f>
        <v>КМС</v>
      </c>
      <c r="G25" s="49" t="str">
        <f>VLOOKUP(B25,[1]Список!$A$1:$F$550,6,0)</f>
        <v>Санкт-Петербург</v>
      </c>
      <c r="H25" s="47"/>
      <c r="I25" s="52"/>
    </row>
    <row r="26" spans="1:9" s="53" customFormat="1" ht="35.1" customHeight="1" x14ac:dyDescent="0.25">
      <c r="A26" s="47">
        <v>4</v>
      </c>
      <c r="B26" s="48">
        <v>86</v>
      </c>
      <c r="C26" s="49" t="str">
        <f>VLOOKUP(B26,[1]Список!$A$1:$F$550,2,0)</f>
        <v>101 310 286 91</v>
      </c>
      <c r="D26" s="50" t="str">
        <f>VLOOKUP(B26,[1]Список!$A$1:$F$550,3,0)</f>
        <v>ЗЫБИН Артем/ZIBIN Artyom</v>
      </c>
      <c r="E26" s="51">
        <f>VLOOKUP(B26,[1]Список!$A$1:$F$550,4,0)</f>
        <v>39747</v>
      </c>
      <c r="F26" s="49" t="str">
        <f>VLOOKUP(B26,[1]Список!$A$1:$F$550,5,0)</f>
        <v>КМС</v>
      </c>
      <c r="G26" s="49" t="str">
        <f>VLOOKUP(B26,[1]Список!$A$1:$F$550,6,0)</f>
        <v>Тульская область</v>
      </c>
      <c r="H26" s="47"/>
      <c r="I26" s="52"/>
    </row>
    <row r="27" spans="1:9" s="53" customFormat="1" ht="35.1" customHeight="1" x14ac:dyDescent="0.25">
      <c r="A27" s="47">
        <v>5</v>
      </c>
      <c r="B27" s="48">
        <v>24</v>
      </c>
      <c r="C27" s="49" t="str">
        <f>VLOOKUP(B27,[1]Список!$A$1:$F$550,2,0)</f>
        <v>101 159 825 77</v>
      </c>
      <c r="D27" s="50" t="str">
        <f>VLOOKUP(B27,[1]Список!$A$1:$F$550,3,0)</f>
        <v>СЕРГЕЕВ Фёдор /SERGEEV Fedor</v>
      </c>
      <c r="E27" s="51">
        <f>VLOOKUP(B27,[1]Список!$A$1:$F$550,4,0)</f>
        <v>39313</v>
      </c>
      <c r="F27" s="49" t="str">
        <f>VLOOKUP(B27,[1]Список!$A$1:$F$550,5,0)</f>
        <v>КМС</v>
      </c>
      <c r="G27" s="49" t="str">
        <f>VLOOKUP(B27,[1]Список!$A$1:$F$550,6,0)</f>
        <v>Москва</v>
      </c>
      <c r="H27" s="47"/>
      <c r="I27" s="52"/>
    </row>
    <row r="28" spans="1:9" s="53" customFormat="1" ht="35.1" customHeight="1" x14ac:dyDescent="0.25">
      <c r="A28" s="47">
        <v>6</v>
      </c>
      <c r="B28" s="48">
        <v>42</v>
      </c>
      <c r="C28" s="49" t="str">
        <f>VLOOKUP(B28,[1]Список!$A$1:$F$550,2,0)</f>
        <v>101 263 029 73</v>
      </c>
      <c r="D28" s="50" t="str">
        <f>VLOOKUP(B28,[1]Список!$A$1:$F$550,3,0)</f>
        <v>ДЕМИШ Михаил/DEMISH MIKHAIL</v>
      </c>
      <c r="E28" s="51">
        <f>VLOOKUP(B28,[1]Список!$A$1:$F$550,4,0)</f>
        <v>39472</v>
      </c>
      <c r="F28" s="49" t="str">
        <f>VLOOKUP(B28,[1]Список!$A$1:$F$550,5,0)</f>
        <v>КМС</v>
      </c>
      <c r="G28" s="49" t="str">
        <f>VLOOKUP(B28,[1]Список!$A$1:$F$550,6,0)</f>
        <v>Санкт-Петербург</v>
      </c>
      <c r="H28" s="47"/>
      <c r="I28" s="52"/>
    </row>
    <row r="29" spans="1:9" s="53" customFormat="1" ht="35.1" customHeight="1" x14ac:dyDescent="0.25">
      <c r="A29" s="47">
        <v>7</v>
      </c>
      <c r="B29" s="48">
        <v>65</v>
      </c>
      <c r="C29" s="49" t="str">
        <f>VLOOKUP(B29,[1]Список!$A$1:$F$550,2,0)</f>
        <v>101 296 776 64</v>
      </c>
      <c r="D29" s="50" t="str">
        <f>VLOOKUP(B29,[1]Список!$A$1:$F$550,3,0)</f>
        <v>КУНИН Андрей/ KUNIN Andrey</v>
      </c>
      <c r="E29" s="51">
        <f>VLOOKUP(B29,[1]Список!$A$1:$F$550,4,0)</f>
        <v>39402</v>
      </c>
      <c r="F29" s="49" t="str">
        <f>VLOOKUP(B29,[1]Список!$A$1:$F$550,5,0)</f>
        <v>КМС</v>
      </c>
      <c r="G29" s="49" t="str">
        <f>VLOOKUP(B29,[1]Список!$A$1:$F$550,6,0)</f>
        <v>Санкт-Петербург</v>
      </c>
      <c r="H29" s="47"/>
      <c r="I29" s="52"/>
    </row>
    <row r="30" spans="1:9" s="53" customFormat="1" ht="35.1" customHeight="1" x14ac:dyDescent="0.25">
      <c r="A30" s="47">
        <v>8</v>
      </c>
      <c r="B30" s="48">
        <v>82</v>
      </c>
      <c r="C30" s="49" t="str">
        <f>VLOOKUP(B30,[1]Список!$A$1:$F$550,2,0)</f>
        <v>101 008 630 08</v>
      </c>
      <c r="D30" s="50" t="str">
        <f>VLOOKUP(B30,[1]Список!$A$1:$F$550,3,0)</f>
        <v>ПУЧЕНКИН Артем/PUCHENKIN Artem</v>
      </c>
      <c r="E30" s="51">
        <f>VLOOKUP(B30,[1]Список!$A$1:$F$550,4,0)</f>
        <v>39432</v>
      </c>
      <c r="F30" s="49" t="str">
        <f>VLOOKUP(B30,[1]Список!$A$1:$F$550,5,0)</f>
        <v>КМС</v>
      </c>
      <c r="G30" s="49" t="str">
        <f>VLOOKUP(B30,[1]Список!$A$1:$F$550,6,0)</f>
        <v>Тульская область</v>
      </c>
      <c r="H30" s="47"/>
      <c r="I30" s="52"/>
    </row>
    <row r="31" spans="1:9" s="53" customFormat="1" ht="35.1" customHeight="1" x14ac:dyDescent="0.25">
      <c r="A31" s="47">
        <v>9</v>
      </c>
      <c r="B31" s="48">
        <v>21</v>
      </c>
      <c r="C31" s="49" t="str">
        <f>VLOOKUP(B31,[1]Список!$A$1:$F$550,2,0)</f>
        <v>101 126 809 41</v>
      </c>
      <c r="D31" s="50" t="str">
        <f>VLOOKUP(B31,[1]Список!$A$1:$F$550,3,0)</f>
        <v xml:space="preserve">ГРИГОРЬЕВ Сократ /GRIGORIEV Sokrat                           </v>
      </c>
      <c r="E31" s="51">
        <f>VLOOKUP(B31,[1]Список!$A$1:$F$550,4,0)</f>
        <v>39226</v>
      </c>
      <c r="F31" s="49" t="str">
        <f>VLOOKUP(B31,[1]Список!$A$1:$F$550,5,0)</f>
        <v>КМС</v>
      </c>
      <c r="G31" s="49" t="str">
        <f>VLOOKUP(B31,[1]Список!$A$1:$F$550,6,0)</f>
        <v>Москва</v>
      </c>
      <c r="H31" s="47"/>
      <c r="I31" s="52"/>
    </row>
    <row r="32" spans="1:9" s="53" customFormat="1" ht="35.1" customHeight="1" x14ac:dyDescent="0.25">
      <c r="A32" s="47">
        <v>10</v>
      </c>
      <c r="B32" s="48">
        <v>41</v>
      </c>
      <c r="C32" s="49" t="str">
        <f>VLOOKUP(B32,[1]Список!$A$1:$F$550,2,0)</f>
        <v>101 422 169 36</v>
      </c>
      <c r="D32" s="50" t="str">
        <f>VLOOKUP(B32,[1]Список!$A$1:$F$550,3,0)</f>
        <v xml:space="preserve">МОКЕЕВ Захар /MOKEEV ZAKHAR </v>
      </c>
      <c r="E32" s="51">
        <f>VLOOKUP(B32,[1]Список!$A$1:$F$550,4,0)</f>
        <v>39466</v>
      </c>
      <c r="F32" s="49" t="str">
        <f>VLOOKUP(B32,[1]Список!$A$1:$F$550,5,0)</f>
        <v>КМС</v>
      </c>
      <c r="G32" s="49" t="str">
        <f>VLOOKUP(B32,[1]Список!$A$1:$F$550,6,0)</f>
        <v>Санкт-Петербург</v>
      </c>
      <c r="H32" s="47"/>
      <c r="I32" s="52"/>
    </row>
    <row r="33" spans="1:9" s="53" customFormat="1" ht="35.1" customHeight="1" x14ac:dyDescent="0.25">
      <c r="A33" s="47">
        <v>11</v>
      </c>
      <c r="B33" s="48">
        <v>25</v>
      </c>
      <c r="C33" s="49" t="str">
        <f>VLOOKUP(B33,[1]Список!$A$1:$F$550,2,0)</f>
        <v>100 900 598 34</v>
      </c>
      <c r="D33" s="50" t="str">
        <f>VLOOKUP(B33,[1]Список!$A$1:$F$550,3,0)</f>
        <v xml:space="preserve">КИРИЛЬЦЕВ Тимур/KIRILTSEV Timur                                                               </v>
      </c>
      <c r="E33" s="51">
        <f>VLOOKUP(B33,[1]Список!$A$1:$F$550,4,0)</f>
        <v>39363</v>
      </c>
      <c r="F33" s="49" t="str">
        <f>VLOOKUP(B33,[1]Список!$A$1:$F$550,5,0)</f>
        <v>КМС</v>
      </c>
      <c r="G33" s="49" t="str">
        <f>VLOOKUP(B33,[1]Список!$A$1:$F$550,6,0)</f>
        <v>Москва</v>
      </c>
      <c r="H33" s="47"/>
      <c r="I33" s="52"/>
    </row>
    <row r="34" spans="1:9" s="53" customFormat="1" ht="35.1" customHeight="1" x14ac:dyDescent="0.25">
      <c r="A34" s="47">
        <v>12</v>
      </c>
      <c r="B34" s="48">
        <v>194</v>
      </c>
      <c r="C34" s="49" t="str">
        <f>VLOOKUP(B34,[1]Список!$A$1:$F$550,2,0)</f>
        <v>101 040 819 90</v>
      </c>
      <c r="D34" s="50" t="str">
        <f>VLOOKUP(B34,[1]Список!$A$1:$F$550,3,0)</f>
        <v>МАСТЮГИН Максим/ MASTIUGIM Maksim</v>
      </c>
      <c r="E34" s="51">
        <f>VLOOKUP(B34,[1]Список!$A$1:$F$550,4,0)</f>
        <v>39148</v>
      </c>
      <c r="F34" s="49" t="str">
        <f>VLOOKUP(B34,[1]Список!$A$1:$F$550,5,0)</f>
        <v>КМС</v>
      </c>
      <c r="G34" s="49" t="str">
        <f>VLOOKUP(B34,[1]Список!$A$1:$F$550,6,0)</f>
        <v>Москва</v>
      </c>
      <c r="H34" s="47"/>
      <c r="I34" s="52"/>
    </row>
    <row r="35" spans="1:9" s="53" customFormat="1" ht="35.1" customHeight="1" x14ac:dyDescent="0.25">
      <c r="A35" s="47">
        <v>13</v>
      </c>
      <c r="B35" s="48">
        <v>20</v>
      </c>
      <c r="C35" s="49" t="str">
        <f>VLOOKUP(B35,[1]Список!$A$1:$F$550,2,0)</f>
        <v>100 998 539 05</v>
      </c>
      <c r="D35" s="50" t="str">
        <f>VLOOKUP(B35,[1]Список!$A$1:$F$550,3,0)</f>
        <v xml:space="preserve">ВАСИЛЬЕВ Тимофей /VASILEV Timofei                                              </v>
      </c>
      <c r="E35" s="51">
        <f>VLOOKUP(B35,[1]Список!$A$1:$F$550,4,0)</f>
        <v>39183</v>
      </c>
      <c r="F35" s="49" t="str">
        <f>VLOOKUP(B35,[1]Список!$A$1:$F$550,5,0)</f>
        <v>КМС</v>
      </c>
      <c r="G35" s="49" t="str">
        <f>VLOOKUP(B35,[1]Список!$A$1:$F$550,6,0)</f>
        <v>Москва</v>
      </c>
      <c r="H35" s="47"/>
      <c r="I35" s="52"/>
    </row>
    <row r="36" spans="1:9" s="53" customFormat="1" ht="35.1" customHeight="1" x14ac:dyDescent="0.25">
      <c r="A36" s="47">
        <v>14</v>
      </c>
      <c r="B36" s="48">
        <v>37</v>
      </c>
      <c r="C36" s="49" t="str">
        <f>VLOOKUP(B36,[1]Список!$A$1:$F$550,2,0)</f>
        <v>101 355 783 95</v>
      </c>
      <c r="D36" s="50" t="str">
        <f>VLOOKUP(B36,[1]Список!$A$1:$F$550,3,0)</f>
        <v>ПРОКОФЬЕВ Степан/PROKOFEV Stepan</v>
      </c>
      <c r="E36" s="51">
        <f>VLOOKUP(B36,[1]Список!$A$1:$F$550,4,0)</f>
        <v>39548</v>
      </c>
      <c r="F36" s="49" t="str">
        <f>VLOOKUP(B36,[1]Список!$A$1:$F$550,5,0)</f>
        <v>КМС</v>
      </c>
      <c r="G36" s="49" t="str">
        <f>VLOOKUP(B36,[1]Список!$A$1:$F$550,6,0)</f>
        <v>Москва</v>
      </c>
      <c r="H36" s="47"/>
      <c r="I36" s="52"/>
    </row>
    <row r="37" spans="1:9" s="53" customFormat="1" ht="35.1" customHeight="1" x14ac:dyDescent="0.25">
      <c r="A37" s="47">
        <v>15</v>
      </c>
      <c r="B37" s="48">
        <v>67</v>
      </c>
      <c r="C37" s="49" t="str">
        <f>VLOOKUP(B37,[1]Список!$A$1:$F$550,2,0)</f>
        <v>101 339 027 33</v>
      </c>
      <c r="D37" s="50" t="str">
        <f>VLOOKUP(B37,[1]Список!$A$1:$F$550,3,0)</f>
        <v>ПУШКАРЕВ Ярослав|PUSHKAREV Yaroslav</v>
      </c>
      <c r="E37" s="51">
        <f>VLOOKUP(B37,[1]Список!$A$1:$F$550,4,0)</f>
        <v>39552</v>
      </c>
      <c r="F37" s="49" t="str">
        <f>VLOOKUP(B37,[1]Список!$A$1:$F$550,5,0)</f>
        <v>КМС</v>
      </c>
      <c r="G37" s="49" t="str">
        <f>VLOOKUP(B37,[1]Список!$A$1:$F$550,6,0)</f>
        <v>Санкт-Петербург</v>
      </c>
      <c r="H37" s="47"/>
      <c r="I37" s="52"/>
    </row>
    <row r="38" spans="1:9" s="53" customFormat="1" ht="35.1" customHeight="1" x14ac:dyDescent="0.25">
      <c r="A38" s="47">
        <v>16</v>
      </c>
      <c r="B38" s="48">
        <v>85</v>
      </c>
      <c r="C38" s="49" t="str">
        <f>VLOOKUP(B38,[1]Список!$A$1:$F$550,2,0)</f>
        <v>101 328 538 10</v>
      </c>
      <c r="D38" s="50" t="str">
        <f>VLOOKUP(B38,[1]Список!$A$1:$F$550,3,0)</f>
        <v>НИКИШИН Александр/NIKISHIN Aleksandr</v>
      </c>
      <c r="E38" s="51">
        <f>VLOOKUP(B38,[1]Список!$A$1:$F$550,4,0)</f>
        <v>39671</v>
      </c>
      <c r="F38" s="49" t="str">
        <f>VLOOKUP(B38,[1]Список!$A$1:$F$550,5,0)</f>
        <v>КМС</v>
      </c>
      <c r="G38" s="49" t="str">
        <f>VLOOKUP(B38,[1]Список!$A$1:$F$550,6,0)</f>
        <v>Тульская область</v>
      </c>
      <c r="H38" s="47"/>
      <c r="I38" s="52"/>
    </row>
    <row r="39" spans="1:9" s="53" customFormat="1" ht="35.1" customHeight="1" x14ac:dyDescent="0.25">
      <c r="A39" s="47">
        <v>17</v>
      </c>
      <c r="B39" s="48">
        <v>80</v>
      </c>
      <c r="C39" s="49" t="str">
        <f>VLOOKUP(B39,[1]Список!$A$1:$F$550,2,0)</f>
        <v>101 013 882 22</v>
      </c>
      <c r="D39" s="50" t="str">
        <f>VLOOKUP(B39,[1]Список!$A$1:$F$550,3,0)</f>
        <v>СМИРНОВ Роман/SMIRNOV Roman</v>
      </c>
      <c r="E39" s="51">
        <f>VLOOKUP(B39,[1]Список!$A$1:$F$550,4,0)</f>
        <v>39390</v>
      </c>
      <c r="F39" s="49" t="str">
        <f>VLOOKUP(B39,[1]Список!$A$1:$F$550,5,0)</f>
        <v>КМС</v>
      </c>
      <c r="G39" s="49" t="str">
        <f>VLOOKUP(B39,[1]Список!$A$1:$F$550,6,0)</f>
        <v>Тульская область</v>
      </c>
      <c r="H39" s="47"/>
      <c r="I39" s="52"/>
    </row>
    <row r="40" spans="1:9" s="53" customFormat="1" ht="35.1" customHeight="1" x14ac:dyDescent="0.25">
      <c r="A40" s="47">
        <v>18</v>
      </c>
      <c r="B40" s="48">
        <v>29</v>
      </c>
      <c r="C40" s="49" t="str">
        <f>VLOOKUP(B40,[1]Список!$A$1:$F$550,2,0)</f>
        <v>101 521 101 28</v>
      </c>
      <c r="D40" s="50" t="str">
        <f>VLOOKUP(B40,[1]Список!$A$1:$F$550,3,0)</f>
        <v>ЗАХАРОВ Илья /ZAKHAROV Ilya</v>
      </c>
      <c r="E40" s="51">
        <f>VLOOKUP(B40,[1]Список!$A$1:$F$550,4,0)</f>
        <v>39780</v>
      </c>
      <c r="F40" s="49" t="str">
        <f>VLOOKUP(B40,[1]Список!$A$1:$F$550,5,0)</f>
        <v>КМС</v>
      </c>
      <c r="G40" s="49" t="str">
        <f>VLOOKUP(B40,[1]Список!$A$1:$F$550,6,0)</f>
        <v>Москва</v>
      </c>
      <c r="H40" s="47"/>
      <c r="I40" s="52"/>
    </row>
    <row r="41" spans="1:9" ht="18.75" x14ac:dyDescent="0.25">
      <c r="A41" s="54" t="s">
        <v>38</v>
      </c>
      <c r="B41" s="55"/>
      <c r="C41" s="55"/>
      <c r="D41" s="55"/>
      <c r="E41" s="56"/>
      <c r="F41" s="56"/>
      <c r="G41" s="57"/>
      <c r="H41" s="57"/>
      <c r="I41" s="58"/>
    </row>
    <row r="42" spans="1:9" ht="23.25" x14ac:dyDescent="0.25">
      <c r="A42" s="59" t="s">
        <v>39</v>
      </c>
      <c r="B42" s="60"/>
      <c r="C42" s="61"/>
      <c r="D42" s="60"/>
      <c r="E42" s="62"/>
      <c r="F42" s="60"/>
      <c r="G42" s="63"/>
      <c r="H42" s="64"/>
      <c r="I42" s="65"/>
    </row>
    <row r="43" spans="1:9" ht="23.25" x14ac:dyDescent="0.25">
      <c r="A43" s="66" t="s">
        <v>40</v>
      </c>
      <c r="B43" s="67"/>
      <c r="C43" s="68"/>
      <c r="D43" s="67"/>
      <c r="E43" s="69"/>
      <c r="F43" s="67"/>
      <c r="G43" s="70"/>
      <c r="H43" s="71"/>
      <c r="I43" s="72"/>
    </row>
    <row r="44" spans="1:9" ht="4.5" customHeight="1" x14ac:dyDescent="0.25">
      <c r="A44" s="66"/>
      <c r="B44" s="67"/>
      <c r="C44" s="67"/>
      <c r="D44" s="73"/>
      <c r="E44" s="74"/>
      <c r="F44" s="73"/>
      <c r="G44" s="73"/>
      <c r="H44" s="73"/>
      <c r="I44" s="72"/>
    </row>
    <row r="45" spans="1:9" ht="23.25" x14ac:dyDescent="0.25">
      <c r="A45" s="75"/>
      <c r="B45" s="76"/>
      <c r="C45" s="76"/>
      <c r="D45" s="76" t="str">
        <f>A17</f>
        <v>ГЛАВНЫЙ СУДЬЯ:</v>
      </c>
      <c r="E45" s="76"/>
      <c r="F45" s="76" t="str">
        <f>A18</f>
        <v>ГЛАВНЫЙ СЕКРЕТАРЬ:</v>
      </c>
      <c r="G45" s="76"/>
      <c r="H45" s="76" t="str">
        <f>A19</f>
        <v>СУДЬЯ НА ФИНИШЕ:</v>
      </c>
      <c r="I45" s="77"/>
    </row>
    <row r="46" spans="1:9" s="27" customFormat="1" ht="23.25" x14ac:dyDescent="0.25">
      <c r="A46" s="78"/>
      <c r="B46" s="79"/>
      <c r="C46" s="79"/>
      <c r="D46" s="79"/>
      <c r="E46" s="79"/>
      <c r="F46" s="79"/>
      <c r="G46" s="79"/>
      <c r="H46" s="79"/>
      <c r="I46" s="80"/>
    </row>
    <row r="47" spans="1:9" s="27" customFormat="1" ht="44.25" customHeight="1" x14ac:dyDescent="0.25">
      <c r="A47" s="78"/>
      <c r="B47" s="79"/>
      <c r="C47" s="79"/>
      <c r="D47" s="79"/>
      <c r="E47" s="79"/>
      <c r="F47" s="79"/>
      <c r="G47" s="79"/>
      <c r="H47" s="79"/>
      <c r="I47" s="80"/>
    </row>
    <row r="48" spans="1:9" ht="3.75" customHeight="1" x14ac:dyDescent="0.25">
      <c r="A48" s="81"/>
      <c r="B48" s="82"/>
      <c r="C48" s="82"/>
      <c r="D48" s="82"/>
      <c r="E48" s="82"/>
      <c r="F48" s="82"/>
      <c r="G48" s="82"/>
      <c r="H48" s="82"/>
      <c r="I48" s="83"/>
    </row>
    <row r="49" spans="1:9" ht="23.25" hidden="1" x14ac:dyDescent="0.25">
      <c r="A49" s="84"/>
      <c r="B49" s="85"/>
      <c r="C49" s="85"/>
      <c r="D49" s="85"/>
      <c r="E49" s="86"/>
      <c r="F49" s="85"/>
      <c r="G49" s="85"/>
      <c r="H49" s="85"/>
      <c r="I49" s="87"/>
    </row>
    <row r="50" spans="1:9" ht="23.25" hidden="1" x14ac:dyDescent="0.25">
      <c r="A50" s="84"/>
      <c r="B50" s="85"/>
      <c r="C50" s="85"/>
      <c r="D50" s="85"/>
      <c r="E50" s="86"/>
      <c r="F50" s="85"/>
      <c r="G50" s="85"/>
      <c r="H50" s="85"/>
      <c r="I50" s="87"/>
    </row>
    <row r="51" spans="1:9" ht="23.25" x14ac:dyDescent="0.25">
      <c r="A51" s="66"/>
      <c r="B51" s="88"/>
      <c r="C51" s="88"/>
      <c r="D51" s="82" t="str">
        <f>G17</f>
        <v>Е.А.АФАНАСЬЕВА (ВК, Свердловская область)</v>
      </c>
      <c r="E51" s="82"/>
      <c r="F51" s="82" t="str">
        <f>G18</f>
        <v>О.В.БЕЛОБОРОДОВА (ВК, г.Москва)</v>
      </c>
      <c r="G51" s="82"/>
      <c r="H51" s="82" t="str">
        <f>G19</f>
        <v>В.Н.ГНИДЕНКО (ВК, г.Тула)</v>
      </c>
      <c r="I51" s="83"/>
    </row>
    <row r="52" spans="1:9" x14ac:dyDescent="0.25">
      <c r="A52" s="89"/>
      <c r="I52" s="90"/>
    </row>
    <row r="53" spans="1:9" x14ac:dyDescent="0.25">
      <c r="A53" s="91"/>
      <c r="B53" s="92"/>
      <c r="C53" s="92"/>
      <c r="D53" s="93"/>
      <c r="E53" s="94"/>
      <c r="F53" s="93"/>
      <c r="G53" s="93"/>
      <c r="H53" s="93"/>
      <c r="I53" s="95"/>
    </row>
  </sheetData>
  <mergeCells count="33">
    <mergeCell ref="A48:E48"/>
    <mergeCell ref="F48:I48"/>
    <mergeCell ref="D51:E51"/>
    <mergeCell ref="F51:G51"/>
    <mergeCell ref="H51:I51"/>
    <mergeCell ref="G21:G22"/>
    <mergeCell ref="H21:H22"/>
    <mergeCell ref="I21:I22"/>
    <mergeCell ref="A41:D41"/>
    <mergeCell ref="G41:I41"/>
    <mergeCell ref="A45:C45"/>
    <mergeCell ref="D45:E45"/>
    <mergeCell ref="F45:G45"/>
    <mergeCell ref="H45:I45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2:G43">
    <cfRule type="duplicateValues" dxfId="1" priority="1"/>
  </conditionalFormatting>
  <conditionalFormatting sqref="D23:D40">
    <cfRule type="duplicateValues" dxfId="0" priority="2"/>
  </conditionalFormatting>
  <printOptions horizontalCentered="1"/>
  <pageMargins left="0.19685039370078741" right="0.19685039370078741" top="0.35" bottom="0.28999999999999998" header="0.2" footer="0.2"/>
  <pageSetup paperSize="9" scale="32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МС Юниоры Спринт Итог  </vt:lpstr>
      <vt:lpstr>'МС Юниоры Спринт Итог  '!Заголовки_для_печати</vt:lpstr>
      <vt:lpstr>'МС Юниоры Спринт Итог 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2025-06-03T09:40:53Z</dcterms:created>
  <dcterms:modified xsi:type="dcterms:W3CDTF">2025-06-03T09:42:37Z</dcterms:modified>
</cp:coreProperties>
</file>