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ndr\Downloads\"/>
    </mc:Choice>
  </mc:AlternateContent>
  <xr:revisionPtr revIDLastSave="0" documentId="13_ncr:1_{9DDFFAAE-B063-445D-9795-F81A83F45680}" xr6:coauthVersionLast="47" xr6:coauthVersionMax="47" xr10:uidLastSave="{00000000-0000-0000-0000-000000000000}"/>
  <bookViews>
    <workbookView xWindow="-108" yWindow="-108" windowWidth="23256" windowHeight="12456" xr2:uid="{5E77856E-2B61-B74D-B631-F0E4016EC863}"/>
  </bookViews>
  <sheets>
    <sheet name="Итог прот юноши 15-16 лет" sheetId="3" r:id="rId1"/>
    <sheet name="Итог прот юниоры 17-18 лет" sheetId="2" r:id="rId2"/>
    <sheet name="Лист1" sheetId="1" r:id="rId3"/>
  </sheets>
  <externalReferences>
    <externalReference r:id="rId4"/>
    <externalReference r:id="rId5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1">'Итог прот юниоры 17-18 лет'!$21:$21</definedName>
    <definedName name="_xlnm.Print_Titles" localSheetId="0">'Итог прот юноши 15-16 лет'!$21:$21</definedName>
    <definedName name="_xlnm.Print_Area" localSheetId="1">'Итог прот юниоры 17-18 лет'!$A$1:$O$44</definedName>
    <definedName name="_xlnm.Print_Area" localSheetId="0">'Итог прот юноши 15-16 лет'!$A$1:$O$42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2" l="1"/>
  <c r="M42" i="3"/>
  <c r="H42" i="3"/>
  <c r="E42" i="3"/>
  <c r="O34" i="3"/>
  <c r="I34" i="3"/>
  <c r="O33" i="3"/>
  <c r="I33" i="3"/>
  <c r="O32" i="3"/>
  <c r="I32" i="3"/>
  <c r="O31" i="3"/>
  <c r="I31" i="3"/>
  <c r="O29" i="3"/>
  <c r="M25" i="3"/>
  <c r="O30" i="3"/>
  <c r="M24" i="3"/>
  <c r="O28" i="3"/>
  <c r="M23" i="3"/>
  <c r="M44" i="2"/>
  <c r="H44" i="2"/>
  <c r="E44" i="2"/>
  <c r="O36" i="2"/>
  <c r="I36" i="2"/>
  <c r="I35" i="2"/>
  <c r="O34" i="2"/>
  <c r="I34" i="2"/>
  <c r="I33" i="2"/>
  <c r="M27" i="2"/>
  <c r="M26" i="2"/>
  <c r="M25" i="2"/>
  <c r="M24" i="2"/>
  <c r="M23" i="2"/>
  <c r="I30" i="3" l="1"/>
  <c r="I29" i="3" s="1"/>
  <c r="I32" i="2"/>
  <c r="I31" i="2" s="1"/>
  <c r="O30" i="2"/>
  <c r="O31" i="2"/>
  <c r="O35" i="2"/>
  <c r="O33" i="2"/>
</calcChain>
</file>

<file path=xl/sharedStrings.xml><?xml version="1.0" encoding="utf-8"?>
<sst xmlns="http://schemas.openxmlformats.org/spreadsheetml/2006/main" count="189" uniqueCount="93">
  <si>
    <t>Министерство спорта Российской Федерации</t>
  </si>
  <si>
    <t>Министерство физической культуры и спорта Свердловской области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</si>
  <si>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</si>
  <si>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</si>
  <si>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</si>
  <si>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</si>
  <si>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</si>
  <si>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</si>
  <si>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Юниоры 17-18 лет</t>
  </si>
  <si>
    <t>МЕСТО ПРОВЕДЕНИЯ: г. Екатеринбург</t>
  </si>
  <si>
    <t>НАЧАЛО ГОНКИ: 16ч 30м</t>
  </si>
  <si>
    <t>№ ВРВС: 008006162Я</t>
  </si>
  <si>
    <t>ДАТА ПРОВЕДЕНИЯ: 18 августа 2022 года</t>
  </si>
  <si>
    <t>ОКОНЧАНИЕ ГОНКИ: 17ч 00м</t>
  </si>
  <si>
    <t>№ ЕКП 2023: 29879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</si>
  <si>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</si>
  <si>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</si>
  <si>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</si>
  <si>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РЕГ.НОМЕР: Сети-Парк</t>
  </si>
  <si>
    <t>ГЛАВНЫЙ СУДЬЯ:</t>
  </si>
  <si>
    <t>ДЫШАКОВ А.С.(ВК, г.Москва)</t>
  </si>
  <si>
    <t>ВЫСОТА СТАРТОВОЙ ГОРЫ (HD)(м):</t>
  </si>
  <si>
    <t>ГЛАВНЫЙ СЕКРЕТАРЬ:</t>
  </si>
  <si>
    <t>ГВОЗДЁВ К.Е. (1 к, г. Москва)</t>
  </si>
  <si>
    <t>КОНТРОЛЬНОЕ ВРЕМЯ (МИН):</t>
  </si>
  <si>
    <t>СУДЬЯ НА ФИНИШЕ:</t>
  </si>
  <si>
    <t>АНДРИЯНОВ А.С. (ВК, г.Москва)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</si>
  <si>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</si>
  <si>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</si>
  <si>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</si>
  <si>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</si>
  <si>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</si>
  <si>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</si>
  <si>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</si>
  <si>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</si>
  <si>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 И МЕСТО В КВАЛИФИКАЦИИ</t>
  </si>
  <si>
    <t>РЕЗУЛЬТАТ В ФИНАЛАХ</t>
  </si>
  <si>
    <t>РЕЗУЛЬТАТ</t>
  </si>
  <si>
    <t>ВЫПОЛНЕНИЕ НТУ ЕВСК</t>
  </si>
  <si>
    <t>ПРИМЕЧАНИЕ</t>
  </si>
  <si>
    <t>1 попытка</t>
  </si>
  <si>
    <t>2 попытка</t>
  </si>
  <si>
    <t>-</t>
  </si>
  <si>
    <t>ПОГОДНЫЕ УСЛОВИЯ</t>
  </si>
  <si>
    <t>СТАТИСТИКА ГОНКИ</t>
  </si>
  <si>
    <t>Температура: +30</t>
  </si>
  <si>
    <t>Субъектов РФ</t>
  </si>
  <si>
    <t>ЗМС</t>
  </si>
  <si>
    <t>Влажность: 45%</t>
  </si>
  <si>
    <t>Заявлено</t>
  </si>
  <si>
    <t>МСМК</t>
  </si>
  <si>
    <t>Осадки: без осадков</t>
  </si>
  <si>
    <t>Стартовало</t>
  </si>
  <si>
    <t>МС</t>
  </si>
  <si>
    <t>Ветер: 1,9 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</si>
  <si>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</si>
  <si>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</si>
  <si>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</si>
  <si>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</si>
  <si>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</si>
  <si>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</si>
  <si>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</si>
  <si>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</si>
  <si>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</si>
  <si>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</si>
  <si>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</si>
  <si>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</si>
  <si>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ДАТА ПРОВЕДЕНИЯ: 17-20 августа 2022 года</t>
  </si>
  <si>
    <t>ИТОГОВЫЙ ПРОТОКОЛ</t>
  </si>
  <si>
    <t>Юноши 15-16 лет</t>
  </si>
  <si>
    <t>ДЕМИДЕНКО Алексей</t>
  </si>
  <si>
    <t>20.12.2006</t>
  </si>
  <si>
    <t>Республика Беларусь</t>
  </si>
  <si>
    <t>ВК "Минск"</t>
  </si>
  <si>
    <t>КРУЖАЛОВ Андрей</t>
  </si>
  <si>
    <t>13.04.2006</t>
  </si>
  <si>
    <t>Свердловская область</t>
  </si>
  <si>
    <t>РОО "Федерация велосипедного спорта Свердловской области"</t>
  </si>
  <si>
    <t>ВАРЫВДИН Александр</t>
  </si>
  <si>
    <t>29.06.2005</t>
  </si>
  <si>
    <t>ЦЫРЕНЩИКОВ Матвей</t>
  </si>
  <si>
    <t>25.01.2006</t>
  </si>
  <si>
    <t>КАРАНКЕВИЧ Вадим</t>
  </si>
  <si>
    <t>Тюменская область</t>
  </si>
  <si>
    <t>Клуб по велосипедному спорту ВМХ-фристайл</t>
  </si>
  <si>
    <t>СЕМИЛЕТНИКОВ Глеб</t>
  </si>
  <si>
    <t>06.06.2007</t>
  </si>
  <si>
    <t>Московская область</t>
  </si>
  <si>
    <t>ГБУ МО "СШОР по велоспорту"</t>
  </si>
  <si>
    <t>ТРИФОНОВ Артем</t>
  </si>
  <si>
    <t>06.07.2007</t>
  </si>
  <si>
    <t>БАЛАШОВ Сергей</t>
  </si>
  <si>
    <t>06.09.2007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</si>
</sst>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\.mm\.yyyy"/>
  </numFmts>
  <fonts count="19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4" fillId="0" borderId="0"/>
    <xf numFmtId="0" fontId="14" fillId="0" borderId="0"/>
  </cellStyleXfs>
  <cellXfs count="141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/>
    <xf numFmtId="0" fontId="2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0" fontId="8" fillId="0" borderId="11" xfId="1" applyFont="1" applyBorder="1" applyAlignment="1">
      <alignment horizontal="left" vertical="center"/>
    </xf>
    <xf numFmtId="0" fontId="10" fillId="0" borderId="11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0" fontId="11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4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9" fillId="0" borderId="14" xfId="2" applyFont="1" applyBorder="1" applyAlignment="1">
      <alignment horizontal="right" vertical="center"/>
    </xf>
    <xf numFmtId="0" fontId="12" fillId="0" borderId="16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1" fontId="9" fillId="0" borderId="17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13" fillId="0" borderId="0" xfId="1" applyFont="1" applyAlignment="1">
      <alignment vertical="center"/>
    </xf>
    <xf numFmtId="46" fontId="13" fillId="3" borderId="33" xfId="3" applyNumberFormat="1" applyFont="1" applyFill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/>
    </xf>
    <xf numFmtId="2" fontId="3" fillId="0" borderId="33" xfId="2" applyNumberFormat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17" fillId="0" borderId="0" xfId="4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8" fillId="2" borderId="38" xfId="1" applyFont="1" applyFill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3" fillId="0" borderId="40" xfId="1" applyFont="1" applyBorder="1" applyAlignment="1">
      <alignment vertical="center"/>
    </xf>
    <xf numFmtId="49" fontId="9" fillId="0" borderId="16" xfId="1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17" xfId="2" applyFont="1" applyBorder="1" applyAlignment="1">
      <alignment horizontal="left" vertical="center"/>
    </xf>
    <xf numFmtId="9" fontId="9" fillId="0" borderId="14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42" xfId="1" applyFont="1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4" xfId="1" applyNumberFormat="1" applyFont="1" applyBorder="1" applyAlignment="1">
      <alignment vertical="center"/>
    </xf>
    <xf numFmtId="49" fontId="9" fillId="0" borderId="17" xfId="1" applyNumberFormat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165" fontId="9" fillId="0" borderId="33" xfId="1" applyNumberFormat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18" fillId="0" borderId="33" xfId="4" applyFont="1" applyBorder="1" applyAlignment="1">
      <alignment vertical="center"/>
    </xf>
    <xf numFmtId="0" fontId="9" fillId="0" borderId="33" xfId="1" applyFont="1" applyFill="1" applyBorder="1" applyAlignment="1">
      <alignment vertical="center"/>
    </xf>
    <xf numFmtId="0" fontId="9" fillId="0" borderId="33" xfId="1" applyFont="1" applyFill="1" applyBorder="1" applyAlignment="1">
      <alignment horizontal="center" vertical="center"/>
    </xf>
    <xf numFmtId="165" fontId="9" fillId="0" borderId="33" xfId="1" applyNumberFormat="1" applyFont="1" applyFill="1" applyBorder="1" applyAlignment="1">
      <alignment horizontal="center" vertical="center"/>
    </xf>
    <xf numFmtId="0" fontId="18" fillId="0" borderId="33" xfId="4" applyFont="1" applyFill="1" applyBorder="1" applyAlignment="1">
      <alignment vertical="center"/>
    </xf>
    <xf numFmtId="0" fontId="3" fillId="0" borderId="4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46" fontId="13" fillId="2" borderId="23" xfId="3" applyNumberFormat="1" applyFont="1" applyFill="1" applyBorder="1" applyAlignment="1">
      <alignment horizontal="center" vertical="center" wrapText="1"/>
    </xf>
    <xf numFmtId="46" fontId="13" fillId="2" borderId="30" xfId="3" applyNumberFormat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6" fontId="13" fillId="2" borderId="24" xfId="3" applyNumberFormat="1" applyFont="1" applyFill="1" applyBorder="1" applyAlignment="1">
      <alignment horizontal="center" vertical="center" wrapText="1"/>
    </xf>
    <xf numFmtId="46" fontId="13" fillId="2" borderId="25" xfId="3" applyNumberFormat="1" applyFont="1" applyFill="1" applyBorder="1" applyAlignment="1">
      <alignment horizontal="center" vertical="center" wrapText="1"/>
    </xf>
    <xf numFmtId="46" fontId="13" fillId="2" borderId="31" xfId="3" applyNumberFormat="1" applyFont="1" applyFill="1" applyBorder="1" applyAlignment="1">
      <alignment horizontal="center" vertical="center" wrapText="1"/>
    </xf>
    <xf numFmtId="46" fontId="13" fillId="2" borderId="32" xfId="3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5">
    <cellStyle name="Обычный" xfId="0" builtinId="0"/>
    <cellStyle name="Обычный 2" xfId="1" xr:uid="{A812E773-1748-AF47-A356-A211D1AD7163}"/>
    <cellStyle name="Обычный 5" xfId="2" xr:uid="{A6F3DF6F-EECC-4547-A2A2-D7DF089A1380}"/>
    <cellStyle name="Обычный_ID4938_RS_1" xfId="4" xr:uid="{960EFB80-86C6-F340-BF8A-C419017979E9}"/>
    <cellStyle name="Обычный_Стартовый протокол Смирнов_20101106_Results" xfId="3" xr:uid="{692E0D24-6B8E-4F49-90F1-FED63F50EAB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317E1C9-FDB9-7243-94BF-160623EA2BAA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821871" cy="7479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91275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DCE8CCF-575F-A245-B6CA-6D962EE2DA7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298" y="72118"/>
          <a:ext cx="1092577" cy="745217"/>
        </a:xfrm>
        <a:prstGeom prst="rect">
          <a:avLst/>
        </a:prstGeom>
      </xdr:spPr>
    </xdr:pic>
    <xdr:clientData/>
  </xdr:twoCellAnchor>
  <xdr:twoCellAnchor editAs="oneCell">
    <xdr:from>
      <xdr:col>13</xdr:col>
      <xdr:colOff>428091</xdr:colOff>
      <xdr:row>0</xdr:row>
      <xdr:rowOff>42809</xdr:rowOff>
    </xdr:from>
    <xdr:to>
      <xdr:col>14</xdr:col>
      <xdr:colOff>677572</xdr:colOff>
      <xdr:row>3</xdr:row>
      <xdr:rowOff>172939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32A5CDC-4968-E442-B746-D01FA12FC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391" y="42809"/>
          <a:ext cx="1290881" cy="96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9614984-7BDC-A64B-9DE4-F48840B4708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821871" cy="7479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91275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D16A555-434D-D74D-A128-9F339119AF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298" y="72118"/>
          <a:ext cx="1092577" cy="745217"/>
        </a:xfrm>
        <a:prstGeom prst="rect">
          <a:avLst/>
        </a:prstGeom>
      </xdr:spPr>
    </xdr:pic>
    <xdr:clientData/>
  </xdr:twoCellAnchor>
  <xdr:twoCellAnchor editAs="oneCell">
    <xdr:from>
      <xdr:col>13</xdr:col>
      <xdr:colOff>428091</xdr:colOff>
      <xdr:row>0</xdr:row>
      <xdr:rowOff>42809</xdr:rowOff>
    </xdr:from>
    <xdr:to>
      <xdr:col>14</xdr:col>
      <xdr:colOff>677572</xdr:colOff>
      <xdr:row>3</xdr:row>
      <xdr:rowOff>172939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1549545-CD63-A448-9E6D-AEA0A0C9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391" y="42809"/>
          <a:ext cx="1290881" cy="9683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2022\&#1052;&#1086;&#1089;&#1082;&#1074;&#1072;\&#1052;&#1085;&#1086;&#1075;&#1086;&#1076;&#1085;&#1077;&#1074;&#1085;&#1072;&#1103;%20&#1075;&#1086;&#1085;&#1082;&#1072;_20220607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F591-F344-DB4C-93A9-ECB47C0A1A41}">
  <sheetPr>
    <tabColor theme="3" tint="-0.249977111117893"/>
    <pageSetUpPr fitToPage="1"/>
  </sheetPr>
  <dimension ref="A1:R43"/>
  <sheetViews>
    <sheetView tabSelected="1" view="pageBreakPreview" topLeftCell="A4" zoomScale="60" zoomScaleNormal="100" workbookViewId="0">
      <selection activeCell="A11" sqref="A11:O11"/>
    </sheetView>
  </sheetViews>
  <sheetFormatPr defaultColWidth="9.19921875" defaultRowHeight="13.8" x14ac:dyDescent="0.3"/>
  <cols>
    <col min="1" max="1" width="7" style="1" customWidth="1"/>
    <col min="2" max="2" width="7.69921875" style="78" customWidth="1"/>
    <col min="3" max="3" width="13.296875" style="78" customWidth="1"/>
    <col min="4" max="4" width="23.19921875" style="1" customWidth="1"/>
    <col min="5" max="5" width="11.796875" style="1" customWidth="1"/>
    <col min="6" max="6" width="8.69921875" style="1" customWidth="1"/>
    <col min="7" max="7" width="21.5" style="1" customWidth="1"/>
    <col min="8" max="8" width="46.19921875" style="1" customWidth="1"/>
    <col min="9" max="9" width="7.5" style="1" customWidth="1"/>
    <col min="10" max="10" width="8.296875" style="1" customWidth="1"/>
    <col min="11" max="11" width="10.69921875" style="1" customWidth="1"/>
    <col min="12" max="13" width="10.296875" style="1" customWidth="1"/>
    <col min="14" max="14" width="13.69921875" style="1" customWidth="1"/>
    <col min="15" max="15" width="13.296875" style="1" customWidth="1"/>
    <col min="16" max="16384" width="9.19921875" style="1"/>
  </cols>
  <sheetData>
    <row r="1" spans="1:18" ht="22.5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8" ht="22.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8" ht="22.5" customHeight="1" x14ac:dyDescent="0.3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8" ht="22.5" customHeight="1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8" ht="14.2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R5" s="2"/>
    </row>
    <row r="6" spans="1:18" s="3" customFormat="1" ht="28.8" x14ac:dyDescent="0.3">
      <c r="A6" s="139" t="s">
        <v>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8" s="3" customFormat="1" ht="18" customHeight="1" x14ac:dyDescent="0.3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s="3" customFormat="1" ht="6" customHeight="1" thickBot="1" x14ac:dyDescent="0.35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8" ht="18" customHeight="1" thickTop="1" x14ac:dyDescent="0.3">
      <c r="A9" s="114" t="s">
        <v>68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8" ht="18" customHeight="1" x14ac:dyDescent="0.3">
      <c r="A10" s="117" t="s">
        <v>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18" ht="19.5" customHeight="1" x14ac:dyDescent="0.3">
      <c r="A11" s="117" t="s">
        <v>69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</row>
    <row r="12" spans="1:18" ht="7.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1:18" ht="15.6" x14ac:dyDescent="0.3">
      <c r="A13" s="123" t="s">
        <v>9</v>
      </c>
      <c r="B13" s="124"/>
      <c r="C13" s="124"/>
      <c r="D13" s="124"/>
      <c r="E13" s="4"/>
      <c r="F13" s="4"/>
      <c r="H13" s="5" t="s">
        <v>10</v>
      </c>
      <c r="I13" s="4"/>
      <c r="J13" s="4"/>
      <c r="K13" s="4"/>
      <c r="L13" s="4"/>
      <c r="M13" s="4"/>
      <c r="N13" s="6"/>
      <c r="O13" s="7" t="s">
        <v>11</v>
      </c>
    </row>
    <row r="14" spans="1:18" ht="15.6" x14ac:dyDescent="0.3">
      <c r="A14" s="125" t="s">
        <v>12</v>
      </c>
      <c r="B14" s="126"/>
      <c r="C14" s="126"/>
      <c r="D14" s="126"/>
      <c r="E14" s="8"/>
      <c r="F14" s="8"/>
      <c r="H14" s="9" t="s">
        <v>13</v>
      </c>
      <c r="I14" s="8"/>
      <c r="J14" s="8"/>
      <c r="K14" s="8"/>
      <c r="L14" s="8"/>
      <c r="M14" s="8"/>
      <c r="N14" s="10"/>
      <c r="O14" s="11" t="s">
        <v>14</v>
      </c>
    </row>
    <row r="15" spans="1:18" ht="14.4" x14ac:dyDescent="0.3">
      <c r="A15" s="127" t="s">
        <v>15</v>
      </c>
      <c r="B15" s="128"/>
      <c r="C15" s="128"/>
      <c r="D15" s="128"/>
      <c r="E15" s="128"/>
      <c r="F15" s="128"/>
      <c r="G15" s="128"/>
      <c r="H15" s="129"/>
      <c r="I15" s="130" t="s">
        <v>16</v>
      </c>
      <c r="J15" s="128"/>
      <c r="K15" s="128"/>
      <c r="L15" s="128"/>
      <c r="M15" s="128"/>
      <c r="N15" s="128"/>
      <c r="O15" s="131"/>
    </row>
    <row r="16" spans="1:18" ht="14.4" x14ac:dyDescent="0.3">
      <c r="A16" s="12" t="s">
        <v>17</v>
      </c>
      <c r="B16" s="13"/>
      <c r="C16" s="13"/>
      <c r="D16" s="14"/>
      <c r="E16" s="15"/>
      <c r="F16" s="14"/>
      <c r="G16" s="16" t="s">
        <v>5</v>
      </c>
      <c r="H16" s="17"/>
      <c r="I16" s="132" t="s">
        <v>18</v>
      </c>
      <c r="J16" s="133"/>
      <c r="K16" s="133"/>
      <c r="L16" s="133"/>
      <c r="M16" s="133"/>
      <c r="N16" s="133"/>
      <c r="O16" s="134"/>
    </row>
    <row r="17" spans="1:15" ht="14.4" x14ac:dyDescent="0.3">
      <c r="A17" s="12" t="s">
        <v>19</v>
      </c>
      <c r="B17" s="13"/>
      <c r="C17" s="13"/>
      <c r="D17" s="16"/>
      <c r="E17" s="15"/>
      <c r="F17" s="14"/>
      <c r="G17" s="18"/>
      <c r="H17" s="19" t="s">
        <v>20</v>
      </c>
      <c r="I17" s="20" t="s">
        <v>21</v>
      </c>
      <c r="J17" s="21"/>
      <c r="K17" s="21"/>
      <c r="L17" s="21"/>
      <c r="M17" s="21"/>
      <c r="N17" s="21"/>
      <c r="O17" s="22"/>
    </row>
    <row r="18" spans="1:15" ht="14.4" x14ac:dyDescent="0.3">
      <c r="A18" s="23" t="s">
        <v>22</v>
      </c>
      <c r="B18" s="13"/>
      <c r="C18" s="13"/>
      <c r="D18" s="16"/>
      <c r="E18" s="15"/>
      <c r="F18" s="14"/>
      <c r="G18" s="18"/>
      <c r="H18" s="19" t="s">
        <v>23</v>
      </c>
      <c r="I18" s="20" t="s">
        <v>24</v>
      </c>
      <c r="J18" s="21"/>
      <c r="K18" s="21"/>
      <c r="L18" s="21"/>
      <c r="M18" s="21"/>
      <c r="N18" s="21"/>
      <c r="O18" s="22"/>
    </row>
    <row r="19" spans="1:15" ht="15" thickBot="1" x14ac:dyDescent="0.35">
      <c r="A19" s="12" t="s">
        <v>25</v>
      </c>
      <c r="B19" s="24"/>
      <c r="C19" s="24"/>
      <c r="D19" s="18"/>
      <c r="E19" s="18"/>
      <c r="F19" s="18"/>
      <c r="G19" s="25"/>
      <c r="H19" s="19" t="s">
        <v>26</v>
      </c>
      <c r="I19" s="26"/>
      <c r="J19" s="27"/>
      <c r="K19" s="27"/>
      <c r="L19" s="27"/>
      <c r="M19" s="28"/>
      <c r="N19" s="29"/>
      <c r="O19" s="30"/>
    </row>
    <row r="20" spans="1:15" ht="7.5" customHeight="1" thickTop="1" thickBot="1" x14ac:dyDescent="0.35">
      <c r="A20" s="31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s="35" customFormat="1" ht="20.25" customHeight="1" thickTop="1" x14ac:dyDescent="0.3">
      <c r="A21" s="93" t="s">
        <v>27</v>
      </c>
      <c r="B21" s="95" t="s">
        <v>28</v>
      </c>
      <c r="C21" s="95" t="s">
        <v>29</v>
      </c>
      <c r="D21" s="95" t="s">
        <v>30</v>
      </c>
      <c r="E21" s="95" t="s">
        <v>31</v>
      </c>
      <c r="F21" s="95" t="s">
        <v>32</v>
      </c>
      <c r="G21" s="95" t="s">
        <v>33</v>
      </c>
      <c r="H21" s="95" t="s">
        <v>34</v>
      </c>
      <c r="I21" s="100" t="s">
        <v>35</v>
      </c>
      <c r="J21" s="101"/>
      <c r="K21" s="104" t="s">
        <v>36</v>
      </c>
      <c r="L21" s="105"/>
      <c r="M21" s="91" t="s">
        <v>37</v>
      </c>
      <c r="N21" s="135" t="s">
        <v>38</v>
      </c>
      <c r="O21" s="137" t="s">
        <v>39</v>
      </c>
    </row>
    <row r="22" spans="1:15" s="35" customFormat="1" ht="17.25" customHeight="1" x14ac:dyDescent="0.3">
      <c r="A22" s="94"/>
      <c r="B22" s="96"/>
      <c r="C22" s="96"/>
      <c r="D22" s="96"/>
      <c r="E22" s="96"/>
      <c r="F22" s="96"/>
      <c r="G22" s="96"/>
      <c r="H22" s="96"/>
      <c r="I22" s="102"/>
      <c r="J22" s="103"/>
      <c r="K22" s="36" t="s">
        <v>40</v>
      </c>
      <c r="L22" s="36" t="s">
        <v>41</v>
      </c>
      <c r="M22" s="92"/>
      <c r="N22" s="136"/>
      <c r="O22" s="138"/>
    </row>
    <row r="23" spans="1:15" ht="27" customHeight="1" x14ac:dyDescent="0.3">
      <c r="A23" s="37">
        <v>1</v>
      </c>
      <c r="B23" s="85">
        <v>97</v>
      </c>
      <c r="C23" s="85">
        <v>10132173291</v>
      </c>
      <c r="D23" s="84" t="s">
        <v>89</v>
      </c>
      <c r="E23" s="86" t="s">
        <v>90</v>
      </c>
      <c r="F23" s="85" t="s">
        <v>60</v>
      </c>
      <c r="G23" s="84" t="s">
        <v>87</v>
      </c>
      <c r="H23" s="87" t="s">
        <v>88</v>
      </c>
      <c r="I23" s="38" t="s">
        <v>42</v>
      </c>
      <c r="J23" s="39" t="s">
        <v>42</v>
      </c>
      <c r="K23" s="38">
        <v>34</v>
      </c>
      <c r="L23" s="38">
        <v>49.66</v>
      </c>
      <c r="M23" s="38">
        <f>MAX(K23:L23)</f>
        <v>49.66</v>
      </c>
      <c r="N23" s="40"/>
      <c r="O23" s="41"/>
    </row>
    <row r="24" spans="1:15" ht="27" customHeight="1" x14ac:dyDescent="0.3">
      <c r="A24" s="37">
        <v>2</v>
      </c>
      <c r="B24" s="85">
        <v>96</v>
      </c>
      <c r="C24" s="85">
        <v>10134127338</v>
      </c>
      <c r="D24" s="84" t="s">
        <v>85</v>
      </c>
      <c r="E24" s="86" t="s">
        <v>86</v>
      </c>
      <c r="F24" s="85" t="s">
        <v>58</v>
      </c>
      <c r="G24" s="84" t="s">
        <v>87</v>
      </c>
      <c r="H24" s="87" t="s">
        <v>88</v>
      </c>
      <c r="I24" s="38" t="s">
        <v>42</v>
      </c>
      <c r="J24" s="39" t="s">
        <v>42</v>
      </c>
      <c r="K24" s="38">
        <v>26</v>
      </c>
      <c r="L24" s="38">
        <v>16.66</v>
      </c>
      <c r="M24" s="38">
        <f>MAX(K24:L24)</f>
        <v>26</v>
      </c>
      <c r="N24" s="40"/>
      <c r="O24" s="41"/>
    </row>
    <row r="25" spans="1:15" ht="27" customHeight="1" x14ac:dyDescent="0.3">
      <c r="A25" s="37">
        <v>3</v>
      </c>
      <c r="B25" s="85">
        <v>98</v>
      </c>
      <c r="C25" s="85">
        <v>10120122154</v>
      </c>
      <c r="D25" s="84" t="s">
        <v>91</v>
      </c>
      <c r="E25" s="86" t="s">
        <v>92</v>
      </c>
      <c r="F25" s="85" t="s">
        <v>58</v>
      </c>
      <c r="G25" s="84" t="s">
        <v>76</v>
      </c>
      <c r="H25" s="87" t="s">
        <v>77</v>
      </c>
      <c r="I25" s="38" t="s">
        <v>42</v>
      </c>
      <c r="J25" s="39" t="s">
        <v>42</v>
      </c>
      <c r="K25" s="38">
        <v>16.66</v>
      </c>
      <c r="L25" s="38">
        <v>22.33</v>
      </c>
      <c r="M25" s="38">
        <f>MAX(K25:L25)</f>
        <v>22.33</v>
      </c>
      <c r="N25" s="40"/>
      <c r="O25" s="41"/>
    </row>
    <row r="26" spans="1:15" ht="7.5" customHeight="1" thickBot="1" x14ac:dyDescent="0.35">
      <c r="A26" s="42"/>
      <c r="B26" s="43"/>
      <c r="C26" s="42"/>
      <c r="D26" s="44"/>
      <c r="E26" s="45"/>
      <c r="F26" s="46"/>
      <c r="G26" s="45"/>
      <c r="H26" s="45"/>
      <c r="I26" s="47"/>
      <c r="J26" s="47"/>
      <c r="K26" s="47"/>
      <c r="L26" s="47"/>
      <c r="M26" s="47"/>
      <c r="N26" s="47"/>
      <c r="O26" s="47"/>
    </row>
    <row r="27" spans="1:15" ht="15" thickTop="1" x14ac:dyDescent="0.3">
      <c r="A27" s="106" t="s">
        <v>43</v>
      </c>
      <c r="B27" s="107"/>
      <c r="C27" s="107"/>
      <c r="D27" s="107"/>
      <c r="E27" s="48"/>
      <c r="F27" s="48"/>
      <c r="G27" s="48"/>
      <c r="H27" s="107" t="s">
        <v>44</v>
      </c>
      <c r="I27" s="107"/>
      <c r="J27" s="107"/>
      <c r="K27" s="107"/>
      <c r="L27" s="107"/>
      <c r="M27" s="107"/>
      <c r="N27" s="107"/>
      <c r="O27" s="108"/>
    </row>
    <row r="28" spans="1:15" ht="14.4" x14ac:dyDescent="0.3">
      <c r="A28" s="49" t="s">
        <v>45</v>
      </c>
      <c r="B28" s="50"/>
      <c r="C28" s="51"/>
      <c r="D28" s="52"/>
      <c r="E28" s="53"/>
      <c r="F28" s="53"/>
      <c r="G28" s="54"/>
      <c r="H28" s="55" t="s">
        <v>46</v>
      </c>
      <c r="I28" s="56">
        <v>2</v>
      </c>
      <c r="J28" s="57"/>
      <c r="K28" s="58"/>
      <c r="L28" s="58"/>
      <c r="M28" s="59"/>
      <c r="N28" s="55" t="s">
        <v>47</v>
      </c>
      <c r="O28" s="60">
        <f>COUNTIF(F$21:F135,"ЗМС")</f>
        <v>0</v>
      </c>
    </row>
    <row r="29" spans="1:15" ht="14.4" x14ac:dyDescent="0.3">
      <c r="A29" s="49" t="s">
        <v>48</v>
      </c>
      <c r="B29" s="50"/>
      <c r="C29" s="61"/>
      <c r="D29" s="52"/>
      <c r="E29" s="62"/>
      <c r="F29" s="62"/>
      <c r="G29" s="63"/>
      <c r="H29" s="55" t="s">
        <v>49</v>
      </c>
      <c r="I29" s="64">
        <f>I30+I34</f>
        <v>3</v>
      </c>
      <c r="J29" s="65"/>
      <c r="K29" s="66"/>
      <c r="L29" s="66"/>
      <c r="M29" s="67"/>
      <c r="N29" s="55" t="s">
        <v>50</v>
      </c>
      <c r="O29" s="60">
        <f>COUNTIF(F$21:F135,"МСМК")</f>
        <v>0</v>
      </c>
    </row>
    <row r="30" spans="1:15" ht="14.4" x14ac:dyDescent="0.3">
      <c r="A30" s="49" t="s">
        <v>51</v>
      </c>
      <c r="B30" s="50"/>
      <c r="C30" s="50"/>
      <c r="D30" s="52"/>
      <c r="E30" s="62"/>
      <c r="F30" s="62"/>
      <c r="G30" s="63"/>
      <c r="H30" s="55" t="s">
        <v>52</v>
      </c>
      <c r="I30" s="64">
        <f>I31+I32+I33</f>
        <v>3</v>
      </c>
      <c r="J30" s="65"/>
      <c r="K30" s="66"/>
      <c r="L30" s="66"/>
      <c r="M30" s="67"/>
      <c r="N30" s="55" t="s">
        <v>53</v>
      </c>
      <c r="O30" s="60">
        <f>COUNTIF(F$21:F25,"МС")</f>
        <v>0</v>
      </c>
    </row>
    <row r="31" spans="1:15" ht="14.4" x14ac:dyDescent="0.3">
      <c r="A31" s="49" t="s">
        <v>54</v>
      </c>
      <c r="B31" s="50"/>
      <c r="C31" s="50"/>
      <c r="D31" s="52"/>
      <c r="E31" s="62"/>
      <c r="F31" s="62"/>
      <c r="G31" s="63"/>
      <c r="H31" s="55" t="s">
        <v>55</v>
      </c>
      <c r="I31" s="64">
        <f>COUNT(A23:A25)</f>
        <v>3</v>
      </c>
      <c r="J31" s="65"/>
      <c r="K31" s="66"/>
      <c r="L31" s="66"/>
      <c r="M31" s="67"/>
      <c r="N31" s="55" t="s">
        <v>56</v>
      </c>
      <c r="O31" s="60">
        <f>COUNTIF(F$20:F25,"КМС")</f>
        <v>0</v>
      </c>
    </row>
    <row r="32" spans="1:15" ht="14.4" x14ac:dyDescent="0.3">
      <c r="A32" s="68"/>
      <c r="B32" s="50"/>
      <c r="C32" s="50"/>
      <c r="D32" s="52"/>
      <c r="H32" s="55" t="s">
        <v>57</v>
      </c>
      <c r="I32" s="64">
        <f>COUNTIF(A10:A89,"НФ")</f>
        <v>0</v>
      </c>
      <c r="J32" s="65"/>
      <c r="K32" s="66"/>
      <c r="L32" s="66"/>
      <c r="M32" s="67"/>
      <c r="N32" s="55" t="s">
        <v>58</v>
      </c>
      <c r="O32" s="60">
        <f>COUNTIF(F$23:F136,"1 СР")</f>
        <v>2</v>
      </c>
    </row>
    <row r="33" spans="1:15" ht="14.4" x14ac:dyDescent="0.3">
      <c r="A33" s="69"/>
      <c r="B33" s="18"/>
      <c r="C33" s="24"/>
      <c r="D33" s="52"/>
      <c r="H33" s="55" t="s">
        <v>59</v>
      </c>
      <c r="I33" s="64">
        <f>COUNTIF(A10:A89,"ДСКВ")</f>
        <v>0</v>
      </c>
      <c r="J33" s="65"/>
      <c r="K33" s="66"/>
      <c r="L33" s="66"/>
      <c r="M33" s="67"/>
      <c r="N33" s="55" t="s">
        <v>60</v>
      </c>
      <c r="O33" s="60">
        <f>COUNTIF(F$23:F137,"2 СР")</f>
        <v>1</v>
      </c>
    </row>
    <row r="34" spans="1:15" ht="14.4" x14ac:dyDescent="0.3">
      <c r="A34" s="70"/>
      <c r="B34" s="50"/>
      <c r="C34" s="50"/>
      <c r="D34" s="52"/>
      <c r="E34" s="62"/>
      <c r="F34" s="62"/>
      <c r="G34" s="63"/>
      <c r="H34" s="55" t="s">
        <v>61</v>
      </c>
      <c r="I34" s="64">
        <f>COUNTIF(A10:A89,"НС")</f>
        <v>0</v>
      </c>
      <c r="J34" s="71"/>
      <c r="K34" s="72"/>
      <c r="L34" s="72"/>
      <c r="M34" s="73"/>
      <c r="N34" s="55" t="s">
        <v>62</v>
      </c>
      <c r="O34" s="60">
        <f>COUNTIF(F$23:F138,"3 СР")</f>
        <v>0</v>
      </c>
    </row>
    <row r="35" spans="1:15" ht="5.25" customHeight="1" x14ac:dyDescent="0.3">
      <c r="A35" s="70"/>
      <c r="B35" s="50"/>
      <c r="C35" s="50"/>
      <c r="D35" s="50"/>
      <c r="E35" s="50"/>
      <c r="F35" s="50"/>
      <c r="G35" s="18"/>
      <c r="H35" s="18"/>
      <c r="I35" s="74"/>
      <c r="J35" s="74"/>
      <c r="K35" s="74"/>
      <c r="L35" s="74"/>
      <c r="M35" s="74"/>
      <c r="N35" s="75"/>
      <c r="O35" s="76"/>
    </row>
    <row r="36" spans="1:15" ht="15.6" x14ac:dyDescent="0.3">
      <c r="A36" s="109" t="s">
        <v>63</v>
      </c>
      <c r="B36" s="110"/>
      <c r="C36" s="110"/>
      <c r="D36" s="110"/>
      <c r="E36" s="110" t="s">
        <v>64</v>
      </c>
      <c r="F36" s="110"/>
      <c r="G36" s="110"/>
      <c r="H36" s="110" t="s">
        <v>65</v>
      </c>
      <c r="I36" s="110"/>
      <c r="J36" s="110"/>
      <c r="K36" s="110"/>
      <c r="L36" s="110"/>
      <c r="M36" s="110" t="s">
        <v>66</v>
      </c>
      <c r="N36" s="110"/>
      <c r="O36" s="111"/>
    </row>
    <row r="37" spans="1:15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  <row r="38" spans="1:15" x14ac:dyDescent="0.3">
      <c r="A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</row>
    <row r="39" spans="1:15" x14ac:dyDescent="0.3">
      <c r="A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9"/>
    </row>
    <row r="40" spans="1:15" x14ac:dyDescent="0.3">
      <c r="A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</row>
    <row r="41" spans="1:15" x14ac:dyDescent="0.3">
      <c r="A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15" ht="14.4" thickBot="1" x14ac:dyDescent="0.35">
      <c r="A42" s="88"/>
      <c r="B42" s="89"/>
      <c r="C42" s="89"/>
      <c r="D42" s="89"/>
      <c r="E42" s="89" t="str">
        <f>H17</f>
        <v>ДЫШАКОВ А.С.(ВК, г.Москва)</v>
      </c>
      <c r="F42" s="89"/>
      <c r="G42" s="89"/>
      <c r="H42" s="89" t="str">
        <f>H18</f>
        <v>ГВОЗДЁВ К.Е. (1 к, г. Москва)</v>
      </c>
      <c r="I42" s="89"/>
      <c r="J42" s="89"/>
      <c r="K42" s="89"/>
      <c r="L42" s="89"/>
      <c r="M42" s="89" t="str">
        <f>H19</f>
        <v>АНДРИЯНОВ А.С. (ВК, г.Москва)</v>
      </c>
      <c r="N42" s="89"/>
      <c r="O42" s="90"/>
    </row>
    <row r="43" spans="1:15" ht="14.4" thickTop="1" x14ac:dyDescent="0.3"/>
  </sheetData>
  <sortState xmlns:xlrd2="http://schemas.microsoft.com/office/spreadsheetml/2017/richdata2" ref="A23:H25">
    <sortCondition ref="A23:A25"/>
  </sortState>
  <mergeCells count="42">
    <mergeCell ref="I16:O16"/>
    <mergeCell ref="N21:N22"/>
    <mergeCell ref="O21:O22"/>
    <mergeCell ref="A6:O6"/>
    <mergeCell ref="A1:O1"/>
    <mergeCell ref="A2:O2"/>
    <mergeCell ref="A3:O3"/>
    <mergeCell ref="A4:O4"/>
    <mergeCell ref="A5:O5"/>
    <mergeCell ref="A12:O12"/>
    <mergeCell ref="A13:D13"/>
    <mergeCell ref="A14:D14"/>
    <mergeCell ref="A15:H15"/>
    <mergeCell ref="I15:O15"/>
    <mergeCell ref="A7:O7"/>
    <mergeCell ref="A8:O8"/>
    <mergeCell ref="A9:O9"/>
    <mergeCell ref="A10:O10"/>
    <mergeCell ref="A11:O11"/>
    <mergeCell ref="A36:D36"/>
    <mergeCell ref="E36:G36"/>
    <mergeCell ref="H36:L36"/>
    <mergeCell ref="M36:O36"/>
    <mergeCell ref="C21:C22"/>
    <mergeCell ref="D21:D22"/>
    <mergeCell ref="E21:E22"/>
    <mergeCell ref="A42:D42"/>
    <mergeCell ref="E42:G42"/>
    <mergeCell ref="H42:L42"/>
    <mergeCell ref="M42:O42"/>
    <mergeCell ref="M21:M22"/>
    <mergeCell ref="A21:A22"/>
    <mergeCell ref="B21:B22"/>
    <mergeCell ref="A37:E37"/>
    <mergeCell ref="F37:O37"/>
    <mergeCell ref="F21:F22"/>
    <mergeCell ref="G21:G22"/>
    <mergeCell ref="H21:H22"/>
    <mergeCell ref="I21:J22"/>
    <mergeCell ref="K21:L21"/>
    <mergeCell ref="A27:D27"/>
    <mergeCell ref="H27:O27"/>
  </mergeCells>
  <conditionalFormatting sqref="B23:B25">
    <cfRule type="duplicateValues" dxfId="2" priority="1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4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2E8B-232C-5D44-A586-D59C12DD97BB}">
  <sheetPr>
    <tabColor theme="3" tint="-0.249977111117893"/>
    <pageSetUpPr fitToPage="1"/>
  </sheetPr>
  <dimension ref="A1:R45"/>
  <sheetViews>
    <sheetView view="pageBreakPreview" topLeftCell="A7" zoomScale="50" zoomScaleNormal="100" zoomScaleSheetLayoutView="50" workbookViewId="0">
      <selection activeCell="A11" sqref="A11:O11"/>
    </sheetView>
  </sheetViews>
  <sheetFormatPr defaultColWidth="9.19921875" defaultRowHeight="13.8" x14ac:dyDescent="0.3"/>
  <cols>
    <col min="1" max="1" width="7" style="1" customWidth="1"/>
    <col min="2" max="2" width="7.69921875" style="78" customWidth="1"/>
    <col min="3" max="3" width="13.296875" style="78" customWidth="1"/>
    <col min="4" max="4" width="23.19921875" style="1" customWidth="1"/>
    <col min="5" max="5" width="11.796875" style="1" customWidth="1"/>
    <col min="6" max="6" width="8.69921875" style="1" customWidth="1"/>
    <col min="7" max="7" width="21.5" style="1" customWidth="1"/>
    <col min="8" max="8" width="46.19921875" style="1" customWidth="1"/>
    <col min="9" max="9" width="7.5" style="1" customWidth="1"/>
    <col min="10" max="10" width="8.296875" style="1" customWidth="1"/>
    <col min="11" max="11" width="10.69921875" style="1" customWidth="1"/>
    <col min="12" max="13" width="10.296875" style="1" customWidth="1"/>
    <col min="14" max="14" width="13.69921875" style="1" customWidth="1"/>
    <col min="15" max="15" width="13.296875" style="1" customWidth="1"/>
    <col min="16" max="16384" width="9.19921875" style="1"/>
  </cols>
  <sheetData>
    <row r="1" spans="1:18" ht="22.5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8" ht="22.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8" ht="22.5" customHeight="1" x14ac:dyDescent="0.3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8" ht="22.5" customHeight="1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8" ht="14.2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R5" s="2"/>
    </row>
    <row r="6" spans="1:18" s="3" customFormat="1" ht="28.8" x14ac:dyDescent="0.3">
      <c r="A6" s="139" t="s">
        <v>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8" s="3" customFormat="1" ht="18" customHeight="1" x14ac:dyDescent="0.3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s="3" customFormat="1" ht="6" customHeight="1" thickBot="1" x14ac:dyDescent="0.35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8" ht="18" customHeight="1" thickTop="1" x14ac:dyDescent="0.3">
      <c r="A9" s="114" t="s">
        <v>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8" ht="18" customHeight="1" x14ac:dyDescent="0.3">
      <c r="A10" s="117" t="s">
        <v>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18" ht="19.5" customHeight="1" x14ac:dyDescent="0.3">
      <c r="A11" s="117" t="s">
        <v>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</row>
    <row r="12" spans="1:18" ht="7.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1:18" ht="15.6" x14ac:dyDescent="0.3">
      <c r="A13" s="123" t="s">
        <v>9</v>
      </c>
      <c r="B13" s="124"/>
      <c r="C13" s="124"/>
      <c r="D13" s="124"/>
      <c r="E13" s="4"/>
      <c r="F13" s="4"/>
      <c r="H13" s="5" t="s">
        <v>10</v>
      </c>
      <c r="I13" s="4"/>
      <c r="J13" s="4"/>
      <c r="K13" s="4"/>
      <c r="L13" s="4"/>
      <c r="M13" s="4"/>
      <c r="N13" s="6"/>
      <c r="O13" s="7" t="s">
        <v>11</v>
      </c>
    </row>
    <row r="14" spans="1:18" ht="15.6" x14ac:dyDescent="0.3">
      <c r="A14" s="125" t="s">
        <v>67</v>
      </c>
      <c r="B14" s="126"/>
      <c r="C14" s="126"/>
      <c r="D14" s="126"/>
      <c r="E14" s="8"/>
      <c r="F14" s="8"/>
      <c r="H14" s="9" t="s">
        <v>13</v>
      </c>
      <c r="I14" s="8"/>
      <c r="J14" s="8"/>
      <c r="K14" s="8"/>
      <c r="L14" s="8"/>
      <c r="M14" s="8"/>
      <c r="N14" s="10"/>
      <c r="O14" s="11" t="s">
        <v>14</v>
      </c>
    </row>
    <row r="15" spans="1:18" ht="14.4" x14ac:dyDescent="0.3">
      <c r="A15" s="127" t="s">
        <v>15</v>
      </c>
      <c r="B15" s="128"/>
      <c r="C15" s="128"/>
      <c r="D15" s="128"/>
      <c r="E15" s="128"/>
      <c r="F15" s="128"/>
      <c r="G15" s="128"/>
      <c r="H15" s="129"/>
      <c r="I15" s="130" t="s">
        <v>16</v>
      </c>
      <c r="J15" s="128"/>
      <c r="K15" s="128"/>
      <c r="L15" s="128"/>
      <c r="M15" s="128"/>
      <c r="N15" s="128"/>
      <c r="O15" s="131"/>
    </row>
    <row r="16" spans="1:18" ht="14.4" x14ac:dyDescent="0.3">
      <c r="A16" s="12" t="s">
        <v>17</v>
      </c>
      <c r="B16" s="13"/>
      <c r="C16" s="13"/>
      <c r="D16" s="14"/>
      <c r="E16" s="15"/>
      <c r="F16" s="14"/>
      <c r="G16" s="16" t="s">
        <v>5</v>
      </c>
      <c r="H16" s="17"/>
      <c r="I16" s="132" t="s">
        <v>18</v>
      </c>
      <c r="J16" s="133"/>
      <c r="K16" s="133"/>
      <c r="L16" s="133"/>
      <c r="M16" s="133"/>
      <c r="N16" s="133"/>
      <c r="O16" s="134"/>
    </row>
    <row r="17" spans="1:15" ht="14.4" x14ac:dyDescent="0.3">
      <c r="A17" s="12" t="s">
        <v>19</v>
      </c>
      <c r="B17" s="13"/>
      <c r="C17" s="13"/>
      <c r="D17" s="16"/>
      <c r="E17" s="15"/>
      <c r="F17" s="14"/>
      <c r="G17" s="18"/>
      <c r="H17" s="19" t="s">
        <v>20</v>
      </c>
      <c r="I17" s="20" t="s">
        <v>21</v>
      </c>
      <c r="J17" s="21"/>
      <c r="K17" s="21"/>
      <c r="L17" s="21"/>
      <c r="M17" s="21"/>
      <c r="N17" s="21"/>
      <c r="O17" s="22"/>
    </row>
    <row r="18" spans="1:15" ht="14.4" x14ac:dyDescent="0.3">
      <c r="A18" s="23" t="s">
        <v>22</v>
      </c>
      <c r="B18" s="13"/>
      <c r="C18" s="13"/>
      <c r="D18" s="16"/>
      <c r="E18" s="15"/>
      <c r="F18" s="14"/>
      <c r="G18" s="18"/>
      <c r="H18" s="19" t="s">
        <v>23</v>
      </c>
      <c r="I18" s="20" t="s">
        <v>24</v>
      </c>
      <c r="J18" s="21"/>
      <c r="K18" s="21"/>
      <c r="L18" s="21"/>
      <c r="M18" s="21"/>
      <c r="N18" s="21"/>
      <c r="O18" s="22"/>
    </row>
    <row r="19" spans="1:15" ht="15" thickBot="1" x14ac:dyDescent="0.35">
      <c r="A19" s="12" t="s">
        <v>25</v>
      </c>
      <c r="B19" s="24"/>
      <c r="C19" s="24"/>
      <c r="D19" s="18"/>
      <c r="E19" s="18"/>
      <c r="F19" s="18"/>
      <c r="G19" s="25"/>
      <c r="H19" s="19" t="s">
        <v>26</v>
      </c>
      <c r="I19" s="26"/>
      <c r="J19" s="27"/>
      <c r="K19" s="27"/>
      <c r="L19" s="27"/>
      <c r="M19" s="28"/>
      <c r="N19" s="29"/>
      <c r="O19" s="30"/>
    </row>
    <row r="20" spans="1:15" ht="7.5" customHeight="1" thickTop="1" thickBot="1" x14ac:dyDescent="0.35">
      <c r="A20" s="31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s="35" customFormat="1" ht="20.25" customHeight="1" thickTop="1" x14ac:dyDescent="0.3">
      <c r="A21" s="93" t="s">
        <v>27</v>
      </c>
      <c r="B21" s="95" t="s">
        <v>28</v>
      </c>
      <c r="C21" s="95" t="s">
        <v>29</v>
      </c>
      <c r="D21" s="95" t="s">
        <v>30</v>
      </c>
      <c r="E21" s="95" t="s">
        <v>31</v>
      </c>
      <c r="F21" s="95" t="s">
        <v>32</v>
      </c>
      <c r="G21" s="95" t="s">
        <v>33</v>
      </c>
      <c r="H21" s="95" t="s">
        <v>34</v>
      </c>
      <c r="I21" s="100" t="s">
        <v>35</v>
      </c>
      <c r="J21" s="101"/>
      <c r="K21" s="104" t="s">
        <v>36</v>
      </c>
      <c r="L21" s="105"/>
      <c r="M21" s="91" t="s">
        <v>37</v>
      </c>
      <c r="N21" s="135" t="s">
        <v>38</v>
      </c>
      <c r="O21" s="137" t="s">
        <v>39</v>
      </c>
    </row>
    <row r="22" spans="1:15" s="35" customFormat="1" ht="17.25" customHeight="1" x14ac:dyDescent="0.3">
      <c r="A22" s="94"/>
      <c r="B22" s="96"/>
      <c r="C22" s="96"/>
      <c r="D22" s="96"/>
      <c r="E22" s="96"/>
      <c r="F22" s="96"/>
      <c r="G22" s="96"/>
      <c r="H22" s="96"/>
      <c r="I22" s="102"/>
      <c r="J22" s="103"/>
      <c r="K22" s="36" t="s">
        <v>40</v>
      </c>
      <c r="L22" s="36" t="s">
        <v>41</v>
      </c>
      <c r="M22" s="92"/>
      <c r="N22" s="136"/>
      <c r="O22" s="138"/>
    </row>
    <row r="23" spans="1:15" ht="27" customHeight="1" x14ac:dyDescent="0.3">
      <c r="A23" s="37">
        <v>1</v>
      </c>
      <c r="B23" s="80">
        <v>75</v>
      </c>
      <c r="C23" s="80">
        <v>10114574865</v>
      </c>
      <c r="D23" s="84" t="s">
        <v>74</v>
      </c>
      <c r="E23" s="81" t="s">
        <v>75</v>
      </c>
      <c r="F23" s="80" t="s">
        <v>56</v>
      </c>
      <c r="G23" s="82" t="s">
        <v>76</v>
      </c>
      <c r="H23" s="83" t="s">
        <v>77</v>
      </c>
      <c r="I23" s="38" t="s">
        <v>42</v>
      </c>
      <c r="J23" s="39" t="s">
        <v>42</v>
      </c>
      <c r="K23" s="38">
        <v>69.66</v>
      </c>
      <c r="L23" s="38">
        <v>30</v>
      </c>
      <c r="M23" s="38">
        <f>MAX(K23:L23)</f>
        <v>69.66</v>
      </c>
      <c r="N23" s="40"/>
      <c r="O23" s="41"/>
    </row>
    <row r="24" spans="1:15" ht="27" customHeight="1" x14ac:dyDescent="0.3">
      <c r="A24" s="37">
        <v>2</v>
      </c>
      <c r="B24" s="80">
        <v>67</v>
      </c>
      <c r="C24" s="80">
        <v>10130011407</v>
      </c>
      <c r="D24" s="84" t="s">
        <v>82</v>
      </c>
      <c r="E24" s="81">
        <v>38924</v>
      </c>
      <c r="F24" s="80" t="s">
        <v>58</v>
      </c>
      <c r="G24" s="82" t="s">
        <v>83</v>
      </c>
      <c r="H24" s="83" t="s">
        <v>84</v>
      </c>
      <c r="I24" s="38" t="s">
        <v>42</v>
      </c>
      <c r="J24" s="39" t="s">
        <v>42</v>
      </c>
      <c r="K24" s="38">
        <v>59</v>
      </c>
      <c r="L24" s="38">
        <v>49.33</v>
      </c>
      <c r="M24" s="38">
        <f>MAX(K24:L24)</f>
        <v>59</v>
      </c>
      <c r="N24" s="40"/>
      <c r="O24" s="41"/>
    </row>
    <row r="25" spans="1:15" ht="27" customHeight="1" x14ac:dyDescent="0.3">
      <c r="A25" s="37">
        <v>3</v>
      </c>
      <c r="B25" s="80">
        <v>76</v>
      </c>
      <c r="C25" s="80">
        <v>10117225894</v>
      </c>
      <c r="D25" s="84" t="s">
        <v>78</v>
      </c>
      <c r="E25" s="81" t="s">
        <v>79</v>
      </c>
      <c r="F25" s="80" t="s">
        <v>58</v>
      </c>
      <c r="G25" s="82" t="s">
        <v>76</v>
      </c>
      <c r="H25" s="83" t="s">
        <v>77</v>
      </c>
      <c r="I25" s="38" t="s">
        <v>42</v>
      </c>
      <c r="J25" s="39" t="s">
        <v>42</v>
      </c>
      <c r="K25" s="38">
        <v>28.66</v>
      </c>
      <c r="L25" s="38">
        <v>46</v>
      </c>
      <c r="M25" s="38">
        <f>MAX(K25:L25)</f>
        <v>46</v>
      </c>
      <c r="N25" s="40"/>
      <c r="O25" s="41"/>
    </row>
    <row r="26" spans="1:15" ht="27" customHeight="1" x14ac:dyDescent="0.3">
      <c r="A26" s="37">
        <v>4</v>
      </c>
      <c r="B26" s="80">
        <v>74</v>
      </c>
      <c r="C26" s="80">
        <v>10140767491</v>
      </c>
      <c r="D26" s="84" t="s">
        <v>70</v>
      </c>
      <c r="E26" s="81" t="s">
        <v>71</v>
      </c>
      <c r="F26" s="80" t="s">
        <v>58</v>
      </c>
      <c r="G26" s="82" t="s">
        <v>72</v>
      </c>
      <c r="H26" s="83" t="s">
        <v>73</v>
      </c>
      <c r="I26" s="38" t="s">
        <v>42</v>
      </c>
      <c r="J26" s="39" t="s">
        <v>42</v>
      </c>
      <c r="K26" s="38">
        <v>4</v>
      </c>
      <c r="L26" s="38">
        <v>36.33</v>
      </c>
      <c r="M26" s="38">
        <f>MAX(K26:L26)</f>
        <v>36.33</v>
      </c>
      <c r="N26" s="40"/>
      <c r="O26" s="41"/>
    </row>
    <row r="27" spans="1:15" ht="27" customHeight="1" x14ac:dyDescent="0.3">
      <c r="A27" s="37">
        <v>5</v>
      </c>
      <c r="B27" s="80">
        <v>77</v>
      </c>
      <c r="C27" s="80">
        <v>10120373142</v>
      </c>
      <c r="D27" s="84" t="s">
        <v>80</v>
      </c>
      <c r="E27" s="81" t="s">
        <v>81</v>
      </c>
      <c r="F27" s="80" t="s">
        <v>60</v>
      </c>
      <c r="G27" s="82" t="s">
        <v>76</v>
      </c>
      <c r="H27" s="83" t="s">
        <v>77</v>
      </c>
      <c r="I27" s="38" t="s">
        <v>42</v>
      </c>
      <c r="J27" s="39" t="s">
        <v>42</v>
      </c>
      <c r="K27" s="38">
        <v>5</v>
      </c>
      <c r="L27" s="38">
        <v>30.66</v>
      </c>
      <c r="M27" s="38">
        <f>MAX(K27:L27)</f>
        <v>30.66</v>
      </c>
      <c r="N27" s="40"/>
      <c r="O27" s="41"/>
    </row>
    <row r="28" spans="1:15" ht="7.5" customHeight="1" thickBot="1" x14ac:dyDescent="0.35">
      <c r="A28" s="42"/>
      <c r="B28" s="43"/>
      <c r="C28" s="42"/>
      <c r="D28" s="44"/>
      <c r="E28" s="45"/>
      <c r="F28" s="46"/>
      <c r="G28" s="45"/>
      <c r="H28" s="45"/>
      <c r="I28" s="47"/>
      <c r="J28" s="47"/>
      <c r="K28" s="47"/>
      <c r="L28" s="47"/>
      <c r="M28" s="47"/>
      <c r="N28" s="47"/>
      <c r="O28" s="47"/>
    </row>
    <row r="29" spans="1:15" ht="15" thickTop="1" x14ac:dyDescent="0.3">
      <c r="A29" s="106" t="s">
        <v>43</v>
      </c>
      <c r="B29" s="107"/>
      <c r="C29" s="107"/>
      <c r="D29" s="107"/>
      <c r="E29" s="48"/>
      <c r="F29" s="48"/>
      <c r="G29" s="48"/>
      <c r="H29" s="107" t="s">
        <v>44</v>
      </c>
      <c r="I29" s="107"/>
      <c r="J29" s="107"/>
      <c r="K29" s="107"/>
      <c r="L29" s="107"/>
      <c r="M29" s="107"/>
      <c r="N29" s="107"/>
      <c r="O29" s="108"/>
    </row>
    <row r="30" spans="1:15" ht="14.4" x14ac:dyDescent="0.3">
      <c r="A30" s="49" t="s">
        <v>45</v>
      </c>
      <c r="B30" s="50"/>
      <c r="C30" s="51"/>
      <c r="D30" s="52"/>
      <c r="E30" s="53"/>
      <c r="F30" s="53"/>
      <c r="G30" s="54"/>
      <c r="H30" s="55" t="s">
        <v>46</v>
      </c>
      <c r="I30" s="56">
        <v>2</v>
      </c>
      <c r="J30" s="57"/>
      <c r="K30" s="58"/>
      <c r="L30" s="58"/>
      <c r="M30" s="59"/>
      <c r="N30" s="55" t="s">
        <v>47</v>
      </c>
      <c r="O30" s="60">
        <f>COUNTIF(F$21:F137,"ЗМС")</f>
        <v>0</v>
      </c>
    </row>
    <row r="31" spans="1:15" ht="14.4" x14ac:dyDescent="0.3">
      <c r="A31" s="49" t="s">
        <v>48</v>
      </c>
      <c r="B31" s="50"/>
      <c r="C31" s="61"/>
      <c r="D31" s="52"/>
      <c r="E31" s="62"/>
      <c r="F31" s="62"/>
      <c r="G31" s="63"/>
      <c r="H31" s="55" t="s">
        <v>49</v>
      </c>
      <c r="I31" s="64">
        <f>I32+I36</f>
        <v>5</v>
      </c>
      <c r="J31" s="65"/>
      <c r="K31" s="66"/>
      <c r="L31" s="66"/>
      <c r="M31" s="67"/>
      <c r="N31" s="55" t="s">
        <v>50</v>
      </c>
      <c r="O31" s="60">
        <f>COUNTIF(F$21:F137,"МСМК")</f>
        <v>0</v>
      </c>
    </row>
    <row r="32" spans="1:15" ht="14.4" x14ac:dyDescent="0.3">
      <c r="A32" s="49" t="s">
        <v>51</v>
      </c>
      <c r="B32" s="50"/>
      <c r="C32" s="50"/>
      <c r="D32" s="52"/>
      <c r="E32" s="62"/>
      <c r="F32" s="62"/>
      <c r="G32" s="63"/>
      <c r="H32" s="55" t="s">
        <v>52</v>
      </c>
      <c r="I32" s="64">
        <f>I33+I34+I35</f>
        <v>5</v>
      </c>
      <c r="J32" s="65"/>
      <c r="K32" s="66"/>
      <c r="L32" s="66"/>
      <c r="M32" s="67"/>
      <c r="N32" s="55" t="s">
        <v>53</v>
      </c>
      <c r="O32" s="60">
        <f>COUNTIF(F$21:F27,"МС")</f>
        <v>0</v>
      </c>
    </row>
    <row r="33" spans="1:15" ht="14.4" x14ac:dyDescent="0.3">
      <c r="A33" s="49" t="s">
        <v>54</v>
      </c>
      <c r="B33" s="50"/>
      <c r="C33" s="50"/>
      <c r="D33" s="52"/>
      <c r="E33" s="62"/>
      <c r="F33" s="62"/>
      <c r="G33" s="63"/>
      <c r="H33" s="55" t="s">
        <v>55</v>
      </c>
      <c r="I33" s="64">
        <f>COUNT(A23:A27)</f>
        <v>5</v>
      </c>
      <c r="J33" s="65"/>
      <c r="K33" s="66"/>
      <c r="L33" s="66"/>
      <c r="M33" s="67"/>
      <c r="N33" s="55" t="s">
        <v>56</v>
      </c>
      <c r="O33" s="60">
        <f>COUNTIF(F$20:F27,"КМС")</f>
        <v>1</v>
      </c>
    </row>
    <row r="34" spans="1:15" ht="14.4" x14ac:dyDescent="0.3">
      <c r="A34" s="68"/>
      <c r="B34" s="50"/>
      <c r="C34" s="50"/>
      <c r="D34" s="52"/>
      <c r="H34" s="55" t="s">
        <v>57</v>
      </c>
      <c r="I34" s="64">
        <f>COUNTIF(A10:A91,"НФ")</f>
        <v>0</v>
      </c>
      <c r="J34" s="65"/>
      <c r="K34" s="66"/>
      <c r="L34" s="66"/>
      <c r="M34" s="67"/>
      <c r="N34" s="55" t="s">
        <v>58</v>
      </c>
      <c r="O34" s="60">
        <f>COUNTIF(F$23:F138,"1 СР")</f>
        <v>3</v>
      </c>
    </row>
    <row r="35" spans="1:15" ht="14.4" x14ac:dyDescent="0.3">
      <c r="A35" s="69"/>
      <c r="B35" s="18"/>
      <c r="C35" s="24"/>
      <c r="D35" s="52"/>
      <c r="H35" s="55" t="s">
        <v>59</v>
      </c>
      <c r="I35" s="64">
        <f>COUNTIF(A10:A91,"ДСКВ")</f>
        <v>0</v>
      </c>
      <c r="J35" s="65"/>
      <c r="K35" s="66"/>
      <c r="L35" s="66"/>
      <c r="M35" s="67"/>
      <c r="N35" s="55" t="s">
        <v>60</v>
      </c>
      <c r="O35" s="60">
        <f>COUNTIF(F$23:F139,"2 СР")</f>
        <v>1</v>
      </c>
    </row>
    <row r="36" spans="1:15" ht="14.4" x14ac:dyDescent="0.3">
      <c r="A36" s="70"/>
      <c r="B36" s="50"/>
      <c r="C36" s="50"/>
      <c r="D36" s="52"/>
      <c r="E36" s="62"/>
      <c r="F36" s="62"/>
      <c r="G36" s="63"/>
      <c r="H36" s="55" t="s">
        <v>61</v>
      </c>
      <c r="I36" s="64">
        <f>COUNTIF(A10:A91,"НС")</f>
        <v>0</v>
      </c>
      <c r="J36" s="71"/>
      <c r="K36" s="72"/>
      <c r="L36" s="72"/>
      <c r="M36" s="73"/>
      <c r="N36" s="55" t="s">
        <v>62</v>
      </c>
      <c r="O36" s="60">
        <f>COUNTIF(F$23:F140,"3 СР")</f>
        <v>0</v>
      </c>
    </row>
    <row r="37" spans="1:15" ht="5.25" customHeight="1" x14ac:dyDescent="0.3">
      <c r="A37" s="70"/>
      <c r="B37" s="50"/>
      <c r="C37" s="50"/>
      <c r="D37" s="50"/>
      <c r="E37" s="50"/>
      <c r="F37" s="50"/>
      <c r="G37" s="18"/>
      <c r="H37" s="18"/>
      <c r="I37" s="74"/>
      <c r="J37" s="74"/>
      <c r="K37" s="74"/>
      <c r="L37" s="74"/>
      <c r="M37" s="74"/>
      <c r="N37" s="75"/>
      <c r="O37" s="76"/>
    </row>
    <row r="38" spans="1:15" ht="15.6" x14ac:dyDescent="0.3">
      <c r="A38" s="109" t="s">
        <v>63</v>
      </c>
      <c r="B38" s="110"/>
      <c r="C38" s="110"/>
      <c r="D38" s="110"/>
      <c r="E38" s="110" t="s">
        <v>64</v>
      </c>
      <c r="F38" s="110"/>
      <c r="G38" s="110"/>
      <c r="H38" s="110" t="s">
        <v>65</v>
      </c>
      <c r="I38" s="110"/>
      <c r="J38" s="110"/>
      <c r="K38" s="110"/>
      <c r="L38" s="110"/>
      <c r="M38" s="110" t="s">
        <v>66</v>
      </c>
      <c r="N38" s="110"/>
      <c r="O38" s="111"/>
    </row>
    <row r="39" spans="1:15" x14ac:dyDescent="0.3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  <row r="40" spans="1:15" x14ac:dyDescent="0.3">
      <c r="A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</row>
    <row r="41" spans="1:15" x14ac:dyDescent="0.3">
      <c r="A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15" x14ac:dyDescent="0.3">
      <c r="A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</row>
    <row r="43" spans="1:15" x14ac:dyDescent="0.3">
      <c r="A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</row>
    <row r="44" spans="1:15" ht="14.4" thickBot="1" x14ac:dyDescent="0.35">
      <c r="A44" s="88"/>
      <c r="B44" s="89"/>
      <c r="C44" s="89"/>
      <c r="D44" s="89"/>
      <c r="E44" s="89" t="str">
        <f>H17</f>
        <v>ДЫШАКОВ А.С.(ВК, г.Москва)</v>
      </c>
      <c r="F44" s="89"/>
      <c r="G44" s="89"/>
      <c r="H44" s="89" t="str">
        <f>H18</f>
        <v>ГВОЗДЁВ К.Е. (1 к, г. Москва)</v>
      </c>
      <c r="I44" s="89"/>
      <c r="J44" s="89"/>
      <c r="K44" s="89"/>
      <c r="L44" s="89"/>
      <c r="M44" s="89" t="str">
        <f>H19</f>
        <v>АНДРИЯНОВ А.С. (ВК, г.Москва)</v>
      </c>
      <c r="N44" s="89"/>
      <c r="O44" s="90"/>
    </row>
    <row r="45" spans="1:15" ht="14.4" thickTop="1" x14ac:dyDescent="0.3"/>
  </sheetData>
  <sortState xmlns:xlrd2="http://schemas.microsoft.com/office/spreadsheetml/2017/richdata2" ref="A23:H27">
    <sortCondition ref="A23:A27"/>
  </sortState>
  <mergeCells count="42">
    <mergeCell ref="I16:O16"/>
    <mergeCell ref="N21:N22"/>
    <mergeCell ref="O21:O22"/>
    <mergeCell ref="A6:O6"/>
    <mergeCell ref="A1:O1"/>
    <mergeCell ref="A2:O2"/>
    <mergeCell ref="A3:O3"/>
    <mergeCell ref="A4:O4"/>
    <mergeCell ref="A5:O5"/>
    <mergeCell ref="A12:O12"/>
    <mergeCell ref="A13:D13"/>
    <mergeCell ref="A14:D14"/>
    <mergeCell ref="A15:H15"/>
    <mergeCell ref="I15:O15"/>
    <mergeCell ref="A7:O7"/>
    <mergeCell ref="A8:O8"/>
    <mergeCell ref="A9:O9"/>
    <mergeCell ref="A10:O10"/>
    <mergeCell ref="A11:O11"/>
    <mergeCell ref="A38:D38"/>
    <mergeCell ref="E38:G38"/>
    <mergeCell ref="H38:L38"/>
    <mergeCell ref="M38:O38"/>
    <mergeCell ref="C21:C22"/>
    <mergeCell ref="D21:D22"/>
    <mergeCell ref="E21:E22"/>
    <mergeCell ref="A44:D44"/>
    <mergeCell ref="E44:G44"/>
    <mergeCell ref="H44:L44"/>
    <mergeCell ref="M44:O44"/>
    <mergeCell ref="M21:M22"/>
    <mergeCell ref="A21:A22"/>
    <mergeCell ref="B21:B22"/>
    <mergeCell ref="A39:E39"/>
    <mergeCell ref="F39:O39"/>
    <mergeCell ref="F21:F22"/>
    <mergeCell ref="G21:G22"/>
    <mergeCell ref="H21:H22"/>
    <mergeCell ref="I21:J22"/>
    <mergeCell ref="K21:L21"/>
    <mergeCell ref="A29:D29"/>
    <mergeCell ref="H29:O29"/>
  </mergeCells>
  <conditionalFormatting sqref="B23:B26">
    <cfRule type="duplicateValues" dxfId="1" priority="2"/>
  </conditionalFormatting>
  <conditionalFormatting sqref="B27">
    <cfRule type="duplicateValues" dxfId="0" priority="1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4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4A89-71B8-D340-A887-F0508BDE2B3B}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Итог прот юноши 15-16 лет</vt:lpstr>
      <vt:lpstr>Итог прот юниоры 17-18 лет</vt:lpstr>
      <vt:lpstr>Лист1</vt:lpstr>
      <vt:lpstr>'Итог прот юниоры 17-18 лет'!Заголовки_для_печати</vt:lpstr>
      <vt:lpstr>'Итог прот юноши 15-16 лет'!Заголовки_для_печати</vt:lpstr>
      <vt:lpstr>'Итог прот юниоры 17-18 лет'!Область_печати</vt:lpstr>
      <vt:lpstr>'Итог прот юноши 15-16 лет'!Область_печати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Gvozdev</dc:creator>
  <cp:lastModifiedBy>Андрей Андриянов</cp:lastModifiedBy>
  <dcterms:created xsi:type="dcterms:W3CDTF">2023-09-07T07:54:25Z</dcterms:created>
  <dcterms:modified xsi:type="dcterms:W3CDTF">2023-09-07T08:40:35Z</dcterms:modified>
</cp:coreProperties>
</file>