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13_ncr:1_{86AD0166-6D55-4E0C-8938-F9E0007B4D7D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нд г" sheetId="123" r:id="rId1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'инд г'!$21:$22</definedName>
    <definedName name="_xlnm.Print_Area" localSheetId="0">'инд г'!$A$1:$L$74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23" l="1"/>
  <c r="J26" i="123"/>
  <c r="J27" i="123"/>
  <c r="J28" i="123"/>
  <c r="J29" i="123"/>
  <c r="J30" i="123"/>
  <c r="J31" i="123"/>
  <c r="J32" i="123"/>
  <c r="J33" i="123"/>
  <c r="J34" i="123"/>
  <c r="J35" i="123"/>
  <c r="J36" i="123"/>
  <c r="J37" i="123"/>
  <c r="J38" i="123"/>
  <c r="J39" i="123"/>
  <c r="J40" i="123"/>
  <c r="J41" i="123"/>
  <c r="J42" i="123"/>
  <c r="J43" i="123"/>
  <c r="J44" i="123"/>
  <c r="J45" i="123"/>
  <c r="J46" i="123"/>
  <c r="J47" i="123"/>
  <c r="J48" i="123"/>
  <c r="J49" i="123"/>
  <c r="J50" i="123"/>
  <c r="J51" i="123"/>
  <c r="J24" i="123"/>
  <c r="I25" i="123"/>
  <c r="I26" i="123"/>
  <c r="I27" i="123"/>
  <c r="I28" i="123"/>
  <c r="I29" i="123"/>
  <c r="I30" i="123"/>
  <c r="I31" i="123"/>
  <c r="I32" i="123"/>
  <c r="I33" i="123"/>
  <c r="I34" i="123"/>
  <c r="I35" i="123"/>
  <c r="I36" i="123"/>
  <c r="I37" i="123"/>
  <c r="I38" i="123"/>
  <c r="I39" i="123"/>
  <c r="I40" i="123"/>
  <c r="I41" i="123"/>
  <c r="I42" i="123"/>
  <c r="I43" i="123"/>
  <c r="I44" i="123"/>
  <c r="I45" i="123"/>
  <c r="I46" i="123"/>
  <c r="I47" i="123"/>
  <c r="I48" i="123"/>
  <c r="I49" i="123"/>
  <c r="I50" i="123"/>
  <c r="I51" i="123"/>
  <c r="I24" i="123"/>
  <c r="J23" i="123"/>
  <c r="I74" i="123"/>
  <c r="G74" i="123"/>
  <c r="D74" i="123"/>
  <c r="H66" i="123"/>
  <c r="L65" i="123"/>
  <c r="H65" i="123"/>
  <c r="L64" i="123"/>
  <c r="H64" i="123"/>
  <c r="L63" i="123"/>
  <c r="H63" i="123"/>
  <c r="L62" i="123"/>
  <c r="H62" i="123"/>
  <c r="L61" i="123"/>
  <c r="L60" i="123"/>
  <c r="L59" i="123"/>
  <c r="J56" i="123"/>
  <c r="H61" i="123" l="1"/>
  <c r="H60" i="123" s="1"/>
</calcChain>
</file>

<file path=xl/sharedStrings.xml><?xml version="1.0" encoding="utf-8"?>
<sst xmlns="http://schemas.openxmlformats.org/spreadsheetml/2006/main" count="175" uniqueCount="113">
  <si>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</si>
  <si>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</si>
  <si>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</si>
  <si>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</si>
  <si>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</si>
  <si>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</si>
  <si>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</si>
  <si>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</si>
  <si>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</si>
  <si>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</si>
  <si>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</si>
  <si>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</si>
  <si>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</si>
  <si>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</si>
  <si>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</si>
  <si>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</si>
  <si>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</si>
  <si>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</si>
  <si>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</si>
  <si>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</si>
  <si>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</si>
  <si>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</si>
  <si>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</si>
  <si>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</si>
  <si>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</si>
  <si>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</si>
  <si>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</si>
  <si>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</si>
  <si>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</si>
  <si>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</si>
  <si>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</si>
  <si>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</si>
  <si>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</si>
  <si>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</si>
  <si>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</si>
  <si>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</si>
  <si>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</si>
  <si>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</si>
  <si>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</si>
  <si>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</si>
  <si>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НФ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</si>
  <si>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</si>
  <si>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</si>
  <si>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</si>
  <si>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</si>
  <si>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</si>
  <si>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</si>
  <si>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</si>
  <si>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</si>
  <si>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</si>
  <si>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ДИСТАНЦИЯ: ДЛИНА КРУГА/КРУГОВ</t>
  </si>
  <si>
    <t>Республика Башкортостан</t>
  </si>
  <si>
    <t>КУБОК РОССИИ</t>
  </si>
  <si>
    <t>шоссе - индивидуальная гонка на время</t>
  </si>
  <si>
    <t>Женщины</t>
  </si>
  <si>
    <t>ДАТА ПРОВЕДЕНИЯ: 24 июля 2023 г.</t>
  </si>
  <si>
    <t xml:space="preserve">НАЧАЛО ГОНКИ: 12ч 05м </t>
  </si>
  <si>
    <t>ОКОНЧАНИЕ ГОНКИ:  13ч 10м</t>
  </si>
  <si>
    <t>Барканова М.В. (ВК, Великие Луки)</t>
  </si>
  <si>
    <t>Мухамадеева Н.С. (1К., Республика Башкортостан)</t>
  </si>
  <si>
    <t>Мухамадеев Р.Р. (1К., Республика Башкортостан)</t>
  </si>
  <si>
    <t>№ ВРВС: 0080671811Я</t>
  </si>
  <si>
    <t>№ ЕКП 2023: 31229</t>
  </si>
  <si>
    <t>НАЗВАНИЕ ТРАССЫ / РЕГ. НОМЕР: а/д Затонское шоссе</t>
  </si>
  <si>
    <t>14,3 км/1</t>
  </si>
  <si>
    <t>Бунеева Дарья</t>
  </si>
  <si>
    <t>Иркутская обл.</t>
  </si>
  <si>
    <t>Ошуркова Елизавета</t>
  </si>
  <si>
    <t>Республика Адыгея</t>
  </si>
  <si>
    <t>Цымбалюк Ксения</t>
  </si>
  <si>
    <t>Удмуртская Республика</t>
  </si>
  <si>
    <t>Фомина Дарья</t>
  </si>
  <si>
    <t>Самарская обл.</t>
  </si>
  <si>
    <t>Новикова Дарья</t>
  </si>
  <si>
    <t>Санкт-Петербург</t>
  </si>
  <si>
    <t>Третьякова Евгения</t>
  </si>
  <si>
    <t>Свердловская обл.</t>
  </si>
  <si>
    <t>Печерских Анастасия</t>
  </si>
  <si>
    <t>Уварова Марина</t>
  </si>
  <si>
    <t>Самсонова Анастасия</t>
  </si>
  <si>
    <t>Новикова Кристина</t>
  </si>
  <si>
    <t>Родионова Александра</t>
  </si>
  <si>
    <t>Тульская обл.</t>
  </si>
  <si>
    <t>Гареева Айгуль</t>
  </si>
  <si>
    <t>Арчибасова Елизавета</t>
  </si>
  <si>
    <t>Чуренкова Таисия</t>
  </si>
  <si>
    <t>Колесникова Виктория</t>
  </si>
  <si>
    <t>Мартынова Гюнель</t>
  </si>
  <si>
    <t>Булатова Влада</t>
  </si>
  <si>
    <t>Жапарова Регина</t>
  </si>
  <si>
    <t>Хабаровский край</t>
  </si>
  <si>
    <t>Могилевская Анастасия</t>
  </si>
  <si>
    <t>Симакова Алена</t>
  </si>
  <si>
    <t>Фадеева Екатерина</t>
  </si>
  <si>
    <t>Козак Вероника</t>
  </si>
  <si>
    <t>Мохова Алена</t>
  </si>
  <si>
    <t>Дмитроц Карина</t>
  </si>
  <si>
    <t>Канеева Дарья</t>
  </si>
  <si>
    <t>Рузукулова Дильназ</t>
  </si>
  <si>
    <t>Прозорова Елизавета</t>
  </si>
  <si>
    <t>Васильева Ольга</t>
  </si>
  <si>
    <t>Ариткулова Элеонора</t>
  </si>
  <si>
    <t>Достовалова Елизавета</t>
  </si>
  <si>
    <t>НС</t>
  </si>
  <si>
    <t>Кузнецова Ирина</t>
  </si>
  <si>
    <t>Бавыкина Елизавета</t>
  </si>
  <si>
    <t>Тисленко Елизавета</t>
  </si>
  <si>
    <t>Тисленко Дарья</t>
  </si>
  <si>
    <t>Температура: +20+22</t>
  </si>
  <si>
    <t>Влажность: 43 %</t>
  </si>
  <si>
    <t>Осадки: облачно, без осадков</t>
  </si>
  <si>
    <t>Республика Казахстан</t>
  </si>
  <si>
    <t>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</si>
</sst>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0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 applyAlignment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6" fontId="9" fillId="0" borderId="31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5" fillId="0" borderId="33" xfId="2" applyNumberFormat="1" applyFont="1" applyBorder="1" applyAlignment="1">
      <alignment horizontal="center" vertical="center"/>
    </xf>
    <xf numFmtId="0" fontId="5" fillId="0" borderId="34" xfId="2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4" fontId="5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 wrapText="1"/>
    </xf>
    <xf numFmtId="0" fontId="18" fillId="0" borderId="34" xfId="8" applyFont="1" applyBorder="1" applyAlignment="1">
      <alignment horizontal="center" vertical="center" wrapText="1"/>
    </xf>
    <xf numFmtId="165" fontId="5" fillId="0" borderId="34" xfId="2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/>
    </xf>
    <xf numFmtId="165" fontId="5" fillId="0" borderId="35" xfId="2" applyNumberFormat="1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63499</xdr:rowOff>
    </xdr:from>
    <xdr:to>
      <xdr:col>11</xdr:col>
      <xdr:colOff>684087</xdr:colOff>
      <xdr:row>2</xdr:row>
      <xdr:rowOff>13543</xdr:rowOff>
    </xdr:to>
    <xdr:pic>
      <xdr:nvPicPr>
        <xdr:cNvPr id="6" name="image7.jpeg">
          <a:extLst>
            <a:ext uri="{FF2B5EF4-FFF2-40B4-BE49-F238E27FC236}">
              <a16:creationId xmlns:a16="http://schemas.microsoft.com/office/drawing/2014/main" id="{2E5E8296-2E63-4F24-97D8-0163A427E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33" y="63499"/>
          <a:ext cx="684087" cy="479211"/>
        </a:xfrm>
        <a:prstGeom prst="rect">
          <a:avLst/>
        </a:prstGeom>
      </xdr:spPr>
    </xdr:pic>
    <xdr:clientData/>
  </xdr:twoCellAnchor>
  <xdr:twoCellAnchor editAs="oneCell">
    <xdr:from>
      <xdr:col>10</xdr:col>
      <xdr:colOff>883053</xdr:colOff>
      <xdr:row>2</xdr:row>
      <xdr:rowOff>181357</xdr:rowOff>
    </xdr:from>
    <xdr:to>
      <xdr:col>11</xdr:col>
      <xdr:colOff>633003</xdr:colOff>
      <xdr:row>5</xdr:row>
      <xdr:rowOff>16026</xdr:rowOff>
    </xdr:to>
    <xdr:pic>
      <xdr:nvPicPr>
        <xdr:cNvPr id="7" name="image4.jpeg">
          <a:extLst>
            <a:ext uri="{FF2B5EF4-FFF2-40B4-BE49-F238E27FC236}">
              <a16:creationId xmlns:a16="http://schemas.microsoft.com/office/drawing/2014/main" id="{7BC69BA1-E0BE-4631-AA89-D9CBC6BEF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7386" y="710524"/>
          <a:ext cx="638950" cy="448502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116415</xdr:rowOff>
    </xdr:from>
    <xdr:to>
      <xdr:col>1</xdr:col>
      <xdr:colOff>302809</xdr:colOff>
      <xdr:row>1</xdr:row>
      <xdr:rowOff>199428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73E559D1-463B-40F9-85BD-1A8A724A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16415"/>
          <a:ext cx="652059" cy="347596"/>
        </a:xfrm>
        <a:prstGeom prst="rect">
          <a:avLst/>
        </a:prstGeom>
      </xdr:spPr>
    </xdr:pic>
    <xdr:clientData/>
  </xdr:twoCellAnchor>
  <xdr:twoCellAnchor editAs="oneCell">
    <xdr:from>
      <xdr:col>0</xdr:col>
      <xdr:colOff>180703</xdr:colOff>
      <xdr:row>2</xdr:row>
      <xdr:rowOff>165539</xdr:rowOff>
    </xdr:from>
    <xdr:to>
      <xdr:col>1</xdr:col>
      <xdr:colOff>365178</xdr:colOff>
      <xdr:row>4</xdr:row>
      <xdr:rowOff>0</xdr:rowOff>
    </xdr:to>
    <xdr:pic>
      <xdr:nvPicPr>
        <xdr:cNvPr id="9" name="image9.jpeg">
          <a:extLst>
            <a:ext uri="{FF2B5EF4-FFF2-40B4-BE49-F238E27FC236}">
              <a16:creationId xmlns:a16="http://schemas.microsoft.com/office/drawing/2014/main" id="{06973DC4-CF6E-44A5-BEDE-311AE737B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703" y="694706"/>
          <a:ext cx="660725" cy="363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80D8-C5ED-4E00-AA91-7FA5E393C1CC}">
  <sheetPr>
    <tabColor theme="3" tint="0.59999389629810485"/>
    <pageSetUpPr fitToPage="1"/>
  </sheetPr>
  <dimension ref="A1:M75"/>
  <sheetViews>
    <sheetView tabSelected="1" view="pageBreakPreview" topLeftCell="A33" zoomScale="72" zoomScaleNormal="100" zoomScaleSheetLayoutView="72" workbookViewId="0">
      <selection activeCell="G39" sqref="G39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1.33203125" style="1" customWidth="1"/>
    <col min="9" max="9" width="11.109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1" customHeight="1" x14ac:dyDescent="0.25">
      <c r="A2" s="127" t="s">
        <v>45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21" customHeight="1" x14ac:dyDescent="0.25">
      <c r="A3" s="127" t="s">
        <v>47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" customHeight="1" x14ac:dyDescent="0.25">
      <c r="A4" s="127" t="s">
        <v>48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6.75" customHeight="1" x14ac:dyDescent="0.25"/>
    <row r="6" spans="1:12" s="2" customFormat="1" ht="23.25" customHeight="1" x14ac:dyDescent="0.25">
      <c r="A6" s="128" t="s">
        <v>52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s="2" customFormat="1" ht="18" customHeight="1" x14ac:dyDescent="0.25">
      <c r="A7" s="129" t="s">
        <v>15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s="2" customFormat="1" ht="4.5" customHeight="1" thickBot="1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8" customHeight="1" thickTop="1" x14ac:dyDescent="0.25">
      <c r="A9" s="131" t="s">
        <v>37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3"/>
    </row>
    <row r="10" spans="1:12" ht="18" customHeight="1" x14ac:dyDescent="0.25">
      <c r="A10" s="134" t="s">
        <v>53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6"/>
    </row>
    <row r="11" spans="1:12" ht="19.5" customHeight="1" x14ac:dyDescent="0.25">
      <c r="A11" s="134" t="s">
        <v>54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6"/>
    </row>
    <row r="12" spans="1:12" ht="6" customHeight="1" x14ac:dyDescent="0.25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3" t="s">
        <v>56</v>
      </c>
      <c r="H13" s="53"/>
      <c r="I13" s="6"/>
      <c r="J13" s="6"/>
      <c r="K13" s="6"/>
      <c r="L13" s="7" t="s">
        <v>61</v>
      </c>
    </row>
    <row r="14" spans="1:12" ht="15.6" x14ac:dyDescent="0.25">
      <c r="A14" s="8" t="s">
        <v>55</v>
      </c>
      <c r="B14" s="9"/>
      <c r="C14" s="54"/>
      <c r="D14" s="34"/>
      <c r="E14" s="10"/>
      <c r="F14" s="10"/>
      <c r="G14" s="55" t="s">
        <v>57</v>
      </c>
      <c r="H14" s="55"/>
      <c r="I14" s="10"/>
      <c r="J14" s="10"/>
      <c r="K14" s="10"/>
      <c r="L14" s="11" t="s">
        <v>62</v>
      </c>
    </row>
    <row r="15" spans="1:12" ht="14.4" x14ac:dyDescent="0.25">
      <c r="A15" s="122" t="s">
        <v>9</v>
      </c>
      <c r="B15" s="123"/>
      <c r="C15" s="123"/>
      <c r="D15" s="123"/>
      <c r="E15" s="123"/>
      <c r="F15" s="123"/>
      <c r="G15" s="124"/>
      <c r="H15" s="125" t="s">
        <v>0</v>
      </c>
      <c r="I15" s="123"/>
      <c r="J15" s="123"/>
      <c r="K15" s="123"/>
      <c r="L15" s="126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0" t="s">
        <v>63</v>
      </c>
      <c r="I16" s="44"/>
      <c r="J16" s="17"/>
      <c r="K16" s="17"/>
      <c r="L16" s="61"/>
    </row>
    <row r="17" spans="1:12" ht="14.4" x14ac:dyDescent="0.25">
      <c r="A17" s="12" t="s">
        <v>17</v>
      </c>
      <c r="B17" s="13"/>
      <c r="C17" s="13"/>
      <c r="D17" s="16"/>
      <c r="E17" s="58"/>
      <c r="F17" s="14"/>
      <c r="G17" s="56" t="s">
        <v>58</v>
      </c>
      <c r="H17" s="60" t="s">
        <v>38</v>
      </c>
      <c r="I17" s="44"/>
      <c r="J17" s="17"/>
      <c r="K17" s="17"/>
      <c r="L17" s="61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57" t="s">
        <v>59</v>
      </c>
      <c r="H18" s="60" t="s">
        <v>31</v>
      </c>
      <c r="I18" s="44"/>
      <c r="J18" s="17"/>
      <c r="K18" s="17"/>
      <c r="L18" s="61"/>
    </row>
    <row r="19" spans="1:12" ht="15" thickBot="1" x14ac:dyDescent="0.3">
      <c r="A19" s="66" t="s">
        <v>14</v>
      </c>
      <c r="B19" s="67"/>
      <c r="C19" s="67"/>
      <c r="D19" s="63"/>
      <c r="E19" s="68"/>
      <c r="F19" s="63"/>
      <c r="G19" s="69" t="s">
        <v>60</v>
      </c>
      <c r="H19" s="62" t="s">
        <v>50</v>
      </c>
      <c r="I19" s="64"/>
      <c r="J19" s="73">
        <v>14.3</v>
      </c>
      <c r="K19" s="65"/>
      <c r="L19" s="74" t="s">
        <v>64</v>
      </c>
    </row>
    <row r="20" spans="1:12" s="58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14" t="s">
        <v>6</v>
      </c>
      <c r="B21" s="116" t="s">
        <v>11</v>
      </c>
      <c r="C21" s="116" t="s">
        <v>35</v>
      </c>
      <c r="D21" s="116" t="s">
        <v>1</v>
      </c>
      <c r="E21" s="116" t="s">
        <v>33</v>
      </c>
      <c r="F21" s="116" t="s">
        <v>8</v>
      </c>
      <c r="G21" s="116" t="s">
        <v>12</v>
      </c>
      <c r="H21" s="116" t="s">
        <v>7</v>
      </c>
      <c r="I21" s="118" t="s">
        <v>22</v>
      </c>
      <c r="J21" s="116" t="s">
        <v>20</v>
      </c>
      <c r="K21" s="120" t="s">
        <v>39</v>
      </c>
      <c r="L21" s="112" t="s">
        <v>13</v>
      </c>
    </row>
    <row r="22" spans="1:12" s="21" customFormat="1" ht="17.25" customHeight="1" x14ac:dyDescent="0.25">
      <c r="A22" s="115"/>
      <c r="B22" s="117"/>
      <c r="C22" s="117"/>
      <c r="D22" s="117"/>
      <c r="E22" s="117"/>
      <c r="F22" s="117"/>
      <c r="G22" s="117"/>
      <c r="H22" s="117"/>
      <c r="I22" s="119"/>
      <c r="J22" s="117"/>
      <c r="K22" s="121"/>
      <c r="L22" s="113"/>
    </row>
    <row r="23" spans="1:12" ht="20.25" customHeight="1" x14ac:dyDescent="0.25">
      <c r="A23" s="75">
        <v>1</v>
      </c>
      <c r="B23" s="76">
        <v>27</v>
      </c>
      <c r="C23" s="77">
        <v>10059040143</v>
      </c>
      <c r="D23" s="41" t="s">
        <v>65</v>
      </c>
      <c r="E23" s="59">
        <v>37426</v>
      </c>
      <c r="F23" s="42" t="s">
        <v>21</v>
      </c>
      <c r="G23" s="43" t="s">
        <v>66</v>
      </c>
      <c r="H23" s="83">
        <v>1.3012731481481481E-2</v>
      </c>
      <c r="I23" s="84"/>
      <c r="J23" s="40">
        <f>IFERROR($J$19*3600/(HOUR(H23)*3600+MINUTE(H23)*60+SECOND(H23)),"")</f>
        <v>45.80071174377224</v>
      </c>
      <c r="K23" s="45"/>
      <c r="L23" s="70"/>
    </row>
    <row r="24" spans="1:12" ht="20.25" customHeight="1" x14ac:dyDescent="0.25">
      <c r="A24" s="75">
        <v>2</v>
      </c>
      <c r="B24" s="76">
        <v>31</v>
      </c>
      <c r="C24" s="77">
        <v>10006503832</v>
      </c>
      <c r="D24" s="41" t="s">
        <v>67</v>
      </c>
      <c r="E24" s="59">
        <v>33408</v>
      </c>
      <c r="F24" s="42" t="s">
        <v>21</v>
      </c>
      <c r="G24" s="43" t="s">
        <v>68</v>
      </c>
      <c r="H24" s="83">
        <v>1.3629629629629629E-2</v>
      </c>
      <c r="I24" s="85">
        <f>H24-$H$23</f>
        <v>6.1689814814814767E-4</v>
      </c>
      <c r="J24" s="40">
        <f>IFERROR($J$19*3600/(HOUR(H24)*3600+MINUTE(H24)*60+SECOND(H24)),"")</f>
        <v>43.701188455008491</v>
      </c>
      <c r="K24" s="45"/>
      <c r="L24" s="70"/>
    </row>
    <row r="25" spans="1:12" ht="20.25" customHeight="1" x14ac:dyDescent="0.25">
      <c r="A25" s="75">
        <v>3</v>
      </c>
      <c r="B25" s="76">
        <v>33</v>
      </c>
      <c r="C25" s="77">
        <v>10009045333</v>
      </c>
      <c r="D25" s="41" t="s">
        <v>69</v>
      </c>
      <c r="E25" s="59">
        <v>35438</v>
      </c>
      <c r="F25" s="42" t="s">
        <v>21</v>
      </c>
      <c r="G25" s="43" t="s">
        <v>70</v>
      </c>
      <c r="H25" s="83">
        <v>1.3731481481481482E-2</v>
      </c>
      <c r="I25" s="85">
        <f t="shared" ref="I25:I51" si="0">H25-$H$23</f>
        <v>7.1875000000000064E-4</v>
      </c>
      <c r="J25" s="40">
        <f t="shared" ref="J25:J51" si="1">IFERROR($J$19*3600/(HOUR(H25)*3600+MINUTE(H25)*60+SECOND(H25)),"")</f>
        <v>43.406408094435079</v>
      </c>
      <c r="K25" s="45"/>
      <c r="L25" s="70"/>
    </row>
    <row r="26" spans="1:12" ht="20.25" customHeight="1" x14ac:dyDescent="0.25">
      <c r="A26" s="75">
        <v>4</v>
      </c>
      <c r="B26" s="76">
        <v>18</v>
      </c>
      <c r="C26" s="77">
        <v>10083380473</v>
      </c>
      <c r="D26" s="41" t="s">
        <v>71</v>
      </c>
      <c r="E26" s="59">
        <v>37347</v>
      </c>
      <c r="F26" s="42" t="s">
        <v>21</v>
      </c>
      <c r="G26" s="43" t="s">
        <v>72</v>
      </c>
      <c r="H26" s="83">
        <v>1.3756944444444445E-2</v>
      </c>
      <c r="I26" s="85">
        <f t="shared" si="0"/>
        <v>7.4421296296296388E-4</v>
      </c>
      <c r="J26" s="40">
        <f t="shared" si="1"/>
        <v>43.296888141295206</v>
      </c>
      <c r="K26" s="45"/>
      <c r="L26" s="70"/>
    </row>
    <row r="27" spans="1:12" ht="20.25" customHeight="1" x14ac:dyDescent="0.25">
      <c r="A27" s="75">
        <v>5</v>
      </c>
      <c r="B27" s="76">
        <v>14</v>
      </c>
      <c r="C27" s="77">
        <v>10077478833</v>
      </c>
      <c r="D27" s="41" t="s">
        <v>73</v>
      </c>
      <c r="E27" s="59">
        <v>37484</v>
      </c>
      <c r="F27" s="42" t="s">
        <v>21</v>
      </c>
      <c r="G27" s="43" t="s">
        <v>74</v>
      </c>
      <c r="H27" s="83">
        <v>1.3844907407407408E-2</v>
      </c>
      <c r="I27" s="85">
        <f t="shared" si="0"/>
        <v>8.3217592592592718E-4</v>
      </c>
      <c r="J27" s="40">
        <f t="shared" si="1"/>
        <v>43.043478260869563</v>
      </c>
      <c r="K27" s="45"/>
      <c r="L27" s="70"/>
    </row>
    <row r="28" spans="1:12" ht="20.25" customHeight="1" x14ac:dyDescent="0.25">
      <c r="A28" s="75">
        <v>6</v>
      </c>
      <c r="B28" s="76">
        <v>6</v>
      </c>
      <c r="C28" s="77">
        <v>10012584621</v>
      </c>
      <c r="D28" s="41" t="s">
        <v>75</v>
      </c>
      <c r="E28" s="59">
        <v>31552</v>
      </c>
      <c r="F28" s="42" t="s">
        <v>21</v>
      </c>
      <c r="G28" s="43" t="s">
        <v>76</v>
      </c>
      <c r="H28" s="83">
        <v>1.3855324074074075E-2</v>
      </c>
      <c r="I28" s="85">
        <f t="shared" si="0"/>
        <v>8.4259259259259443E-4</v>
      </c>
      <c r="J28" s="40">
        <f t="shared" si="1"/>
        <v>43.007518796992478</v>
      </c>
      <c r="K28" s="45"/>
      <c r="L28" s="70"/>
    </row>
    <row r="29" spans="1:12" ht="20.25" customHeight="1" x14ac:dyDescent="0.25">
      <c r="A29" s="75">
        <v>7</v>
      </c>
      <c r="B29" s="76">
        <v>22</v>
      </c>
      <c r="C29" s="77">
        <v>10036018306</v>
      </c>
      <c r="D29" s="41" t="s">
        <v>77</v>
      </c>
      <c r="E29" s="59">
        <v>37284</v>
      </c>
      <c r="F29" s="42" t="s">
        <v>21</v>
      </c>
      <c r="G29" s="43" t="s">
        <v>74</v>
      </c>
      <c r="H29" s="83">
        <v>1.3879629629629631E-2</v>
      </c>
      <c r="I29" s="85">
        <f t="shared" si="0"/>
        <v>8.6689814814814962E-4</v>
      </c>
      <c r="J29" s="40">
        <f t="shared" si="1"/>
        <v>42.935779816513758</v>
      </c>
      <c r="K29" s="45"/>
      <c r="L29" s="70"/>
    </row>
    <row r="30" spans="1:12" ht="20.25" customHeight="1" x14ac:dyDescent="0.25">
      <c r="A30" s="75">
        <v>8</v>
      </c>
      <c r="B30" s="76">
        <v>17</v>
      </c>
      <c r="C30" s="77">
        <v>10034947858</v>
      </c>
      <c r="D30" s="41" t="s">
        <v>78</v>
      </c>
      <c r="E30" s="59">
        <v>36839</v>
      </c>
      <c r="F30" s="42" t="s">
        <v>21</v>
      </c>
      <c r="G30" s="43" t="s">
        <v>72</v>
      </c>
      <c r="H30" s="83">
        <v>1.4065972222222221E-2</v>
      </c>
      <c r="I30" s="85">
        <f t="shared" si="0"/>
        <v>1.05324074074074E-3</v>
      </c>
      <c r="J30" s="40">
        <f t="shared" si="1"/>
        <v>42.370370370370374</v>
      </c>
      <c r="K30" s="45"/>
      <c r="L30" s="70"/>
    </row>
    <row r="31" spans="1:12" ht="20.25" customHeight="1" x14ac:dyDescent="0.25">
      <c r="A31" s="75">
        <v>9</v>
      </c>
      <c r="B31" s="76">
        <v>15</v>
      </c>
      <c r="C31" s="77">
        <v>10079777026</v>
      </c>
      <c r="D31" s="41" t="s">
        <v>79</v>
      </c>
      <c r="E31" s="59">
        <v>38050</v>
      </c>
      <c r="F31" s="42" t="s">
        <v>21</v>
      </c>
      <c r="G31" s="43" t="s">
        <v>74</v>
      </c>
      <c r="H31" s="83">
        <v>1.4072916666666666E-2</v>
      </c>
      <c r="I31" s="85">
        <f t="shared" si="0"/>
        <v>1.0601851851851848E-3</v>
      </c>
      <c r="J31" s="40">
        <f t="shared" si="1"/>
        <v>42.335526315789473</v>
      </c>
      <c r="K31" s="45"/>
      <c r="L31" s="70"/>
    </row>
    <row r="32" spans="1:12" ht="20.25" customHeight="1" x14ac:dyDescent="0.25">
      <c r="A32" s="75">
        <v>10</v>
      </c>
      <c r="B32" s="76">
        <v>24</v>
      </c>
      <c r="C32" s="77">
        <v>10036064681</v>
      </c>
      <c r="D32" s="41" t="s">
        <v>80</v>
      </c>
      <c r="E32" s="59">
        <v>37700</v>
      </c>
      <c r="F32" s="42" t="s">
        <v>29</v>
      </c>
      <c r="G32" s="43" t="s">
        <v>74</v>
      </c>
      <c r="H32" s="83">
        <v>1.4090277777777778E-2</v>
      </c>
      <c r="I32" s="85">
        <f t="shared" si="0"/>
        <v>1.0775462962962969E-3</v>
      </c>
      <c r="J32" s="40">
        <f t="shared" si="1"/>
        <v>42.300739523418244</v>
      </c>
      <c r="K32" s="45"/>
      <c r="L32" s="70"/>
    </row>
    <row r="33" spans="1:12" ht="20.25" customHeight="1" x14ac:dyDescent="0.25">
      <c r="A33" s="75">
        <v>11</v>
      </c>
      <c r="B33" s="76">
        <v>11</v>
      </c>
      <c r="C33" s="77">
        <v>10136682074</v>
      </c>
      <c r="D33" s="41" t="s">
        <v>81</v>
      </c>
      <c r="E33" s="59">
        <v>32030</v>
      </c>
      <c r="F33" s="42" t="s">
        <v>29</v>
      </c>
      <c r="G33" s="43" t="s">
        <v>82</v>
      </c>
      <c r="H33" s="83">
        <v>1.4093750000000002E-2</v>
      </c>
      <c r="I33" s="85">
        <f t="shared" si="0"/>
        <v>1.0810185185185211E-3</v>
      </c>
      <c r="J33" s="40">
        <f t="shared" si="1"/>
        <v>42.266009852216747</v>
      </c>
      <c r="K33" s="45"/>
      <c r="L33" s="70"/>
    </row>
    <row r="34" spans="1:12" ht="20.25" customHeight="1" x14ac:dyDescent="0.25">
      <c r="A34" s="75">
        <v>12</v>
      </c>
      <c r="B34" s="76">
        <v>4</v>
      </c>
      <c r="C34" s="77">
        <v>10036037008</v>
      </c>
      <c r="D34" s="41" t="s">
        <v>83</v>
      </c>
      <c r="E34" s="59">
        <v>37125</v>
      </c>
      <c r="F34" s="42" t="s">
        <v>21</v>
      </c>
      <c r="G34" s="43" t="s">
        <v>51</v>
      </c>
      <c r="H34" s="83">
        <v>1.4104166666666666E-2</v>
      </c>
      <c r="I34" s="85">
        <f t="shared" si="0"/>
        <v>1.0914351851851849E-3</v>
      </c>
      <c r="J34" s="40">
        <f t="shared" si="1"/>
        <v>42.231337161607875</v>
      </c>
      <c r="K34" s="45"/>
      <c r="L34" s="70"/>
    </row>
    <row r="35" spans="1:12" ht="20.25" customHeight="1" x14ac:dyDescent="0.25">
      <c r="A35" s="75">
        <v>13</v>
      </c>
      <c r="B35" s="76">
        <v>28</v>
      </c>
      <c r="C35" s="77">
        <v>10093888708</v>
      </c>
      <c r="D35" s="41" t="s">
        <v>84</v>
      </c>
      <c r="E35" s="59">
        <v>36544</v>
      </c>
      <c r="F35" s="42" t="s">
        <v>21</v>
      </c>
      <c r="G35" s="43" t="s">
        <v>68</v>
      </c>
      <c r="H35" s="83">
        <v>1.4155092592592592E-2</v>
      </c>
      <c r="I35" s="85">
        <f t="shared" si="0"/>
        <v>1.1423611111111114E-3</v>
      </c>
      <c r="J35" s="40">
        <f t="shared" si="1"/>
        <v>42.093213409648406</v>
      </c>
      <c r="K35" s="45"/>
      <c r="L35" s="70"/>
    </row>
    <row r="36" spans="1:12" ht="20.25" customHeight="1" x14ac:dyDescent="0.25">
      <c r="A36" s="75">
        <v>14</v>
      </c>
      <c r="B36" s="76">
        <v>30</v>
      </c>
      <c r="C36" s="77">
        <v>10036017393</v>
      </c>
      <c r="D36" s="41" t="s">
        <v>85</v>
      </c>
      <c r="E36" s="59">
        <v>37128</v>
      </c>
      <c r="F36" s="42" t="s">
        <v>21</v>
      </c>
      <c r="G36" s="43" t="s">
        <v>68</v>
      </c>
      <c r="H36" s="83">
        <v>1.4245370370370368E-2</v>
      </c>
      <c r="I36" s="85">
        <f t="shared" si="0"/>
        <v>1.2326388888888873E-3</v>
      </c>
      <c r="J36" s="40">
        <f t="shared" si="1"/>
        <v>41.819658813972381</v>
      </c>
      <c r="K36" s="45"/>
      <c r="L36" s="70"/>
    </row>
    <row r="37" spans="1:12" ht="20.25" customHeight="1" x14ac:dyDescent="0.25">
      <c r="A37" s="75" t="s">
        <v>112</v>
      </c>
      <c r="B37" s="76">
        <v>10</v>
      </c>
      <c r="C37" s="77">
        <v>10117764448</v>
      </c>
      <c r="D37" s="41" t="s">
        <v>86</v>
      </c>
      <c r="E37" s="59">
        <v>38327</v>
      </c>
      <c r="F37" s="42" t="s">
        <v>21</v>
      </c>
      <c r="G37" s="43" t="s">
        <v>111</v>
      </c>
      <c r="H37" s="83">
        <v>1.4309027777777776E-2</v>
      </c>
      <c r="I37" s="85">
        <f t="shared" si="0"/>
        <v>1.2962962962962954E-3</v>
      </c>
      <c r="J37" s="40">
        <f t="shared" si="1"/>
        <v>41.650485436893206</v>
      </c>
      <c r="K37" s="45"/>
      <c r="L37" s="70"/>
    </row>
    <row r="38" spans="1:12" ht="20.25" customHeight="1" x14ac:dyDescent="0.25">
      <c r="A38" s="75">
        <v>15</v>
      </c>
      <c r="B38" s="76">
        <v>29</v>
      </c>
      <c r="C38" s="77">
        <v>10023524807</v>
      </c>
      <c r="D38" s="41" t="s">
        <v>87</v>
      </c>
      <c r="E38" s="59">
        <v>36182</v>
      </c>
      <c r="F38" s="42" t="s">
        <v>21</v>
      </c>
      <c r="G38" s="43" t="s">
        <v>68</v>
      </c>
      <c r="H38" s="83">
        <v>1.4388888888888889E-2</v>
      </c>
      <c r="I38" s="85">
        <f t="shared" si="0"/>
        <v>1.3761574074074075E-3</v>
      </c>
      <c r="J38" s="40">
        <f t="shared" si="1"/>
        <v>41.415929203539825</v>
      </c>
      <c r="K38" s="45"/>
      <c r="L38" s="70"/>
    </row>
    <row r="39" spans="1:12" ht="20.25" customHeight="1" x14ac:dyDescent="0.25">
      <c r="A39" s="75">
        <v>16</v>
      </c>
      <c r="B39" s="76">
        <v>5</v>
      </c>
      <c r="C39" s="77">
        <v>10126421090</v>
      </c>
      <c r="D39" s="41" t="s">
        <v>88</v>
      </c>
      <c r="E39" s="59">
        <v>37209</v>
      </c>
      <c r="F39" s="42" t="s">
        <v>29</v>
      </c>
      <c r="G39" s="43" t="s">
        <v>76</v>
      </c>
      <c r="H39" s="83">
        <v>1.4685185185185185E-2</v>
      </c>
      <c r="I39" s="85">
        <f t="shared" si="0"/>
        <v>1.6724537037037038E-3</v>
      </c>
      <c r="J39" s="40">
        <f t="shared" si="1"/>
        <v>40.567375886524822</v>
      </c>
      <c r="K39" s="45"/>
      <c r="L39" s="70"/>
    </row>
    <row r="40" spans="1:12" ht="20.25" customHeight="1" x14ac:dyDescent="0.25">
      <c r="A40" s="75">
        <v>17</v>
      </c>
      <c r="B40" s="76">
        <v>12</v>
      </c>
      <c r="C40" s="77">
        <v>10034989193</v>
      </c>
      <c r="D40" s="41" t="s">
        <v>89</v>
      </c>
      <c r="E40" s="59">
        <v>36445</v>
      </c>
      <c r="F40" s="42" t="s">
        <v>21</v>
      </c>
      <c r="G40" s="43" t="s">
        <v>90</v>
      </c>
      <c r="H40" s="83">
        <v>1.4686342592592593E-2</v>
      </c>
      <c r="I40" s="85">
        <f t="shared" si="0"/>
        <v>1.6736111111111118E-3</v>
      </c>
      <c r="J40" s="40">
        <f t="shared" si="1"/>
        <v>40.567375886524822</v>
      </c>
      <c r="K40" s="45"/>
      <c r="L40" s="70"/>
    </row>
    <row r="41" spans="1:12" ht="20.25" customHeight="1" x14ac:dyDescent="0.25">
      <c r="A41" s="75">
        <v>18</v>
      </c>
      <c r="B41" s="76">
        <v>32</v>
      </c>
      <c r="C41" s="77">
        <v>10080746117</v>
      </c>
      <c r="D41" s="41" t="s">
        <v>91</v>
      </c>
      <c r="E41" s="59">
        <v>37876</v>
      </c>
      <c r="F41" s="42" t="s">
        <v>29</v>
      </c>
      <c r="G41" s="43" t="s">
        <v>68</v>
      </c>
      <c r="H41" s="83">
        <v>1.4694444444444446E-2</v>
      </c>
      <c r="I41" s="85">
        <f t="shared" si="0"/>
        <v>1.6817129629629647E-3</v>
      </c>
      <c r="J41" s="40">
        <f t="shared" si="1"/>
        <v>40.535433070866141</v>
      </c>
      <c r="K41" s="45"/>
      <c r="L41" s="70"/>
    </row>
    <row r="42" spans="1:12" ht="20.25" customHeight="1" x14ac:dyDescent="0.25">
      <c r="A42" s="75">
        <v>19</v>
      </c>
      <c r="B42" s="76">
        <v>13</v>
      </c>
      <c r="C42" s="77">
        <v>10092428553</v>
      </c>
      <c r="D42" s="41" t="s">
        <v>92</v>
      </c>
      <c r="E42" s="59">
        <v>38296</v>
      </c>
      <c r="F42" s="42" t="s">
        <v>21</v>
      </c>
      <c r="G42" s="43" t="s">
        <v>90</v>
      </c>
      <c r="H42" s="83">
        <v>1.4825231481481481E-2</v>
      </c>
      <c r="I42" s="85">
        <f t="shared" si="0"/>
        <v>1.8124999999999999E-3</v>
      </c>
      <c r="J42" s="40">
        <f t="shared" si="1"/>
        <v>40.187353629976577</v>
      </c>
      <c r="K42" s="45"/>
      <c r="L42" s="70"/>
    </row>
    <row r="43" spans="1:12" ht="20.25" customHeight="1" x14ac:dyDescent="0.25">
      <c r="A43" s="75">
        <v>20</v>
      </c>
      <c r="B43" s="76">
        <v>25</v>
      </c>
      <c r="C43" s="77">
        <v>10050875369</v>
      </c>
      <c r="D43" s="41" t="s">
        <v>93</v>
      </c>
      <c r="E43" s="59">
        <v>37306</v>
      </c>
      <c r="F43" s="42" t="s">
        <v>21</v>
      </c>
      <c r="G43" s="43" t="s">
        <v>74</v>
      </c>
      <c r="H43" s="83">
        <v>1.4878472222222223E-2</v>
      </c>
      <c r="I43" s="85">
        <f t="shared" si="0"/>
        <v>1.8657407407407425E-3</v>
      </c>
      <c r="J43" s="40">
        <f t="shared" si="1"/>
        <v>40.031104199066874</v>
      </c>
      <c r="K43" s="45"/>
      <c r="L43" s="70"/>
    </row>
    <row r="44" spans="1:12" ht="20.25" customHeight="1" x14ac:dyDescent="0.25">
      <c r="A44" s="75">
        <v>21</v>
      </c>
      <c r="B44" s="76">
        <v>16</v>
      </c>
      <c r="C44" s="77">
        <v>10079979312</v>
      </c>
      <c r="D44" s="41" t="s">
        <v>94</v>
      </c>
      <c r="E44" s="59">
        <v>38329</v>
      </c>
      <c r="F44" s="42" t="s">
        <v>21</v>
      </c>
      <c r="G44" s="43" t="s">
        <v>74</v>
      </c>
      <c r="H44" s="83">
        <v>1.5000000000000001E-2</v>
      </c>
      <c r="I44" s="85">
        <f t="shared" si="0"/>
        <v>1.9872685185185202E-3</v>
      </c>
      <c r="J44" s="40">
        <f t="shared" si="1"/>
        <v>39.722222222222221</v>
      </c>
      <c r="K44" s="45"/>
      <c r="L44" s="70"/>
    </row>
    <row r="45" spans="1:12" ht="20.25" customHeight="1" x14ac:dyDescent="0.25">
      <c r="A45" s="75">
        <v>22</v>
      </c>
      <c r="B45" s="76">
        <v>1</v>
      </c>
      <c r="C45" s="77">
        <v>10132256854</v>
      </c>
      <c r="D45" s="41" t="s">
        <v>95</v>
      </c>
      <c r="E45" s="59">
        <v>32778</v>
      </c>
      <c r="F45" s="42" t="s">
        <v>32</v>
      </c>
      <c r="G45" s="43" t="s">
        <v>51</v>
      </c>
      <c r="H45" s="83">
        <v>1.5326388888888889E-2</v>
      </c>
      <c r="I45" s="85">
        <f t="shared" si="0"/>
        <v>2.3136574074074084E-3</v>
      </c>
      <c r="J45" s="40">
        <f t="shared" si="1"/>
        <v>38.882175226586099</v>
      </c>
      <c r="K45" s="45"/>
      <c r="L45" s="70"/>
    </row>
    <row r="46" spans="1:12" ht="20.25" customHeight="1" x14ac:dyDescent="0.25">
      <c r="A46" s="75">
        <v>23</v>
      </c>
      <c r="B46" s="76">
        <v>7</v>
      </c>
      <c r="C46" s="77">
        <v>10092441283</v>
      </c>
      <c r="D46" s="41" t="s">
        <v>96</v>
      </c>
      <c r="E46" s="59">
        <v>37941</v>
      </c>
      <c r="F46" s="42" t="s">
        <v>29</v>
      </c>
      <c r="G46" s="43" t="s">
        <v>66</v>
      </c>
      <c r="H46" s="83">
        <v>1.5476851851851851E-2</v>
      </c>
      <c r="I46" s="85">
        <f t="shared" si="0"/>
        <v>2.46412037037037E-3</v>
      </c>
      <c r="J46" s="40">
        <f t="shared" si="1"/>
        <v>38.504113687359762</v>
      </c>
      <c r="K46" s="45"/>
      <c r="L46" s="70"/>
    </row>
    <row r="47" spans="1:12" ht="20.25" customHeight="1" x14ac:dyDescent="0.25">
      <c r="A47" s="75">
        <v>24</v>
      </c>
      <c r="B47" s="76">
        <v>26</v>
      </c>
      <c r="C47" s="77">
        <v>10034971211</v>
      </c>
      <c r="D47" s="41" t="s">
        <v>97</v>
      </c>
      <c r="E47" s="59">
        <v>36766</v>
      </c>
      <c r="F47" s="42" t="s">
        <v>29</v>
      </c>
      <c r="G47" s="43" t="s">
        <v>74</v>
      </c>
      <c r="H47" s="83">
        <v>1.5876157407407408E-2</v>
      </c>
      <c r="I47" s="85">
        <f t="shared" si="0"/>
        <v>2.8634259259259272E-3</v>
      </c>
      <c r="J47" s="40">
        <f t="shared" si="1"/>
        <v>37.521865889212826</v>
      </c>
      <c r="K47" s="45"/>
      <c r="L47" s="70"/>
    </row>
    <row r="48" spans="1:12" ht="20.25" customHeight="1" x14ac:dyDescent="0.25">
      <c r="A48" s="75" t="s">
        <v>112</v>
      </c>
      <c r="B48" s="76">
        <v>9</v>
      </c>
      <c r="C48" s="77">
        <v>10119229552</v>
      </c>
      <c r="D48" s="41" t="s">
        <v>98</v>
      </c>
      <c r="E48" s="59">
        <v>38067</v>
      </c>
      <c r="F48" s="42" t="s">
        <v>21</v>
      </c>
      <c r="G48" s="43" t="s">
        <v>111</v>
      </c>
      <c r="H48" s="83">
        <v>1.5892361111111111E-2</v>
      </c>
      <c r="I48" s="85">
        <f t="shared" si="0"/>
        <v>2.8796296296296296E-3</v>
      </c>
      <c r="J48" s="40">
        <f t="shared" si="1"/>
        <v>37.494537509104148</v>
      </c>
      <c r="K48" s="45"/>
      <c r="L48" s="70"/>
    </row>
    <row r="49" spans="1:13" ht="20.25" customHeight="1" x14ac:dyDescent="0.25">
      <c r="A49" s="75">
        <v>25</v>
      </c>
      <c r="B49" s="76">
        <v>34</v>
      </c>
      <c r="C49" s="77">
        <v>10036034975</v>
      </c>
      <c r="D49" s="41" t="s">
        <v>99</v>
      </c>
      <c r="E49" s="59">
        <v>37638</v>
      </c>
      <c r="F49" s="42" t="s">
        <v>29</v>
      </c>
      <c r="G49" s="43" t="s">
        <v>74</v>
      </c>
      <c r="H49" s="83">
        <v>1.6251157407407409E-2</v>
      </c>
      <c r="I49" s="85">
        <f t="shared" si="0"/>
        <v>3.2384259259259276E-3</v>
      </c>
      <c r="J49" s="40">
        <f t="shared" si="1"/>
        <v>36.666666666666664</v>
      </c>
      <c r="K49" s="45"/>
      <c r="L49" s="70"/>
    </row>
    <row r="50" spans="1:13" ht="20.25" customHeight="1" x14ac:dyDescent="0.25">
      <c r="A50" s="75">
        <v>26</v>
      </c>
      <c r="B50" s="76">
        <v>2</v>
      </c>
      <c r="C50" s="77">
        <v>10132273931</v>
      </c>
      <c r="D50" s="41" t="s">
        <v>100</v>
      </c>
      <c r="E50" s="59">
        <v>30292</v>
      </c>
      <c r="F50" s="42" t="s">
        <v>32</v>
      </c>
      <c r="G50" s="43" t="s">
        <v>51</v>
      </c>
      <c r="H50" s="83">
        <v>1.782523148148148E-2</v>
      </c>
      <c r="I50" s="85">
        <f t="shared" si="0"/>
        <v>4.8124999999999991E-3</v>
      </c>
      <c r="J50" s="40">
        <f t="shared" si="1"/>
        <v>33.428571428571431</v>
      </c>
      <c r="K50" s="45"/>
      <c r="L50" s="70"/>
    </row>
    <row r="51" spans="1:13" ht="20.25" customHeight="1" x14ac:dyDescent="0.25">
      <c r="A51" s="75">
        <v>27</v>
      </c>
      <c r="B51" s="76">
        <v>3</v>
      </c>
      <c r="C51" s="77">
        <v>10136992070</v>
      </c>
      <c r="D51" s="41" t="s">
        <v>101</v>
      </c>
      <c r="E51" s="59">
        <v>33816</v>
      </c>
      <c r="F51" s="42" t="s">
        <v>32</v>
      </c>
      <c r="G51" s="43" t="s">
        <v>51</v>
      </c>
      <c r="H51" s="83">
        <v>1.7833333333333333E-2</v>
      </c>
      <c r="I51" s="85">
        <f t="shared" si="0"/>
        <v>4.820601851851852E-3</v>
      </c>
      <c r="J51" s="40">
        <f t="shared" si="1"/>
        <v>33.406878650227128</v>
      </c>
      <c r="K51" s="45"/>
      <c r="L51" s="70"/>
    </row>
    <row r="52" spans="1:13" ht="20.25" customHeight="1" x14ac:dyDescent="0.25">
      <c r="A52" s="75" t="s">
        <v>40</v>
      </c>
      <c r="B52" s="76">
        <v>8</v>
      </c>
      <c r="C52" s="77">
        <v>10117764044</v>
      </c>
      <c r="D52" s="41" t="s">
        <v>102</v>
      </c>
      <c r="E52" s="59">
        <v>37707</v>
      </c>
      <c r="F52" s="42" t="s">
        <v>21</v>
      </c>
      <c r="G52" s="43" t="s">
        <v>111</v>
      </c>
      <c r="H52" s="78"/>
      <c r="I52" s="79"/>
      <c r="J52" s="40"/>
      <c r="K52" s="45"/>
      <c r="L52" s="70"/>
    </row>
    <row r="53" spans="1:13" ht="20.25" customHeight="1" x14ac:dyDescent="0.25">
      <c r="A53" s="75" t="s">
        <v>103</v>
      </c>
      <c r="B53" s="76">
        <v>23</v>
      </c>
      <c r="C53" s="77">
        <v>10023500858</v>
      </c>
      <c r="D53" s="41" t="s">
        <v>104</v>
      </c>
      <c r="E53" s="59">
        <v>35854</v>
      </c>
      <c r="F53" s="42" t="s">
        <v>21</v>
      </c>
      <c r="G53" s="43" t="s">
        <v>74</v>
      </c>
      <c r="H53" s="78"/>
      <c r="I53" s="79"/>
      <c r="J53" s="40"/>
      <c r="K53" s="45"/>
      <c r="L53" s="70"/>
    </row>
    <row r="54" spans="1:13" ht="20.25" customHeight="1" x14ac:dyDescent="0.25">
      <c r="A54" s="75" t="s">
        <v>103</v>
      </c>
      <c r="B54" s="76">
        <v>21</v>
      </c>
      <c r="C54" s="77">
        <v>10051128377</v>
      </c>
      <c r="D54" s="41" t="s">
        <v>105</v>
      </c>
      <c r="E54" s="59">
        <v>38286</v>
      </c>
      <c r="F54" s="42" t="s">
        <v>29</v>
      </c>
      <c r="G54" s="43" t="s">
        <v>72</v>
      </c>
      <c r="H54" s="78"/>
      <c r="I54" s="79"/>
      <c r="J54" s="40"/>
      <c r="K54" s="45"/>
      <c r="L54" s="70"/>
    </row>
    <row r="55" spans="1:13" ht="20.25" customHeight="1" x14ac:dyDescent="0.25">
      <c r="A55" s="75" t="s">
        <v>103</v>
      </c>
      <c r="B55" s="76">
        <v>20</v>
      </c>
      <c r="C55" s="77">
        <v>10083910539</v>
      </c>
      <c r="D55" s="41" t="s">
        <v>106</v>
      </c>
      <c r="E55" s="59">
        <v>38225</v>
      </c>
      <c r="F55" s="42" t="s">
        <v>21</v>
      </c>
      <c r="G55" s="43" t="s">
        <v>72</v>
      </c>
      <c r="H55" s="78"/>
      <c r="I55" s="79"/>
      <c r="J55" s="40"/>
      <c r="K55" s="45"/>
      <c r="L55" s="70"/>
    </row>
    <row r="56" spans="1:13" ht="20.25" customHeight="1" thickBot="1" x14ac:dyDescent="0.3">
      <c r="A56" s="87" t="s">
        <v>103</v>
      </c>
      <c r="B56" s="88">
        <v>19</v>
      </c>
      <c r="C56" s="89">
        <v>10083910640</v>
      </c>
      <c r="D56" s="90" t="s">
        <v>107</v>
      </c>
      <c r="E56" s="91">
        <v>38225</v>
      </c>
      <c r="F56" s="92" t="s">
        <v>21</v>
      </c>
      <c r="G56" s="93" t="s">
        <v>72</v>
      </c>
      <c r="H56" s="94"/>
      <c r="I56" s="95"/>
      <c r="J56" s="96" t="str">
        <f t="shared" ref="J56" si="2">IFERROR($J$19*3600/(HOUR(H56)*3600+MINUTE(H56)*60+SECOND(H56)),"")</f>
        <v/>
      </c>
      <c r="K56" s="97"/>
      <c r="L56" s="98"/>
    </row>
    <row r="57" spans="1:13" ht="8.25" customHeight="1" thickTop="1" thickBot="1" x14ac:dyDescent="0.35">
      <c r="A57" s="22"/>
      <c r="B57" s="23"/>
      <c r="C57" s="23"/>
      <c r="D57" s="24"/>
      <c r="E57" s="25"/>
      <c r="F57" s="26"/>
      <c r="G57" s="25"/>
      <c r="H57" s="25"/>
      <c r="I57" s="27"/>
      <c r="J57" s="27"/>
      <c r="K57" s="27"/>
      <c r="L57" s="27"/>
    </row>
    <row r="58" spans="1:13" ht="15" thickTop="1" x14ac:dyDescent="0.25">
      <c r="A58" s="105" t="s">
        <v>4</v>
      </c>
      <c r="B58" s="106"/>
      <c r="C58" s="106"/>
      <c r="D58" s="106"/>
      <c r="E58" s="46"/>
      <c r="F58" s="46"/>
      <c r="G58" s="107" t="s">
        <v>5</v>
      </c>
      <c r="H58" s="107"/>
      <c r="I58" s="107"/>
      <c r="J58" s="107"/>
      <c r="K58" s="107"/>
      <c r="L58" s="108"/>
    </row>
    <row r="59" spans="1:13" ht="13.5" customHeight="1" x14ac:dyDescent="0.25">
      <c r="A59" s="52" t="s">
        <v>108</v>
      </c>
      <c r="B59" s="32"/>
      <c r="C59" s="47"/>
      <c r="D59" s="48"/>
      <c r="E59" s="4"/>
      <c r="F59" s="4"/>
      <c r="G59" s="28" t="s">
        <v>30</v>
      </c>
      <c r="H59" s="36">
        <v>9</v>
      </c>
      <c r="I59" s="58"/>
      <c r="J59" s="58"/>
      <c r="K59" s="37" t="s">
        <v>28</v>
      </c>
      <c r="L59" s="38">
        <f>COUNTIF(F23:F56,"ЗМС")</f>
        <v>0</v>
      </c>
      <c r="M59" s="29"/>
    </row>
    <row r="60" spans="1:13" ht="13.5" customHeight="1" x14ac:dyDescent="0.25">
      <c r="A60" s="52" t="s">
        <v>109</v>
      </c>
      <c r="B60" s="32"/>
      <c r="C60" s="49"/>
      <c r="D60" s="48"/>
      <c r="E60" s="71"/>
      <c r="F60" s="71"/>
      <c r="G60" s="28" t="s">
        <v>23</v>
      </c>
      <c r="H60" s="36">
        <f>H61+H66</f>
        <v>32</v>
      </c>
      <c r="I60" s="58"/>
      <c r="J60" s="58"/>
      <c r="K60" s="37" t="s">
        <v>19</v>
      </c>
      <c r="L60" s="38">
        <f>COUNTIF(F23:F56,"МСМК")</f>
        <v>0</v>
      </c>
      <c r="M60" s="29"/>
    </row>
    <row r="61" spans="1:13" ht="13.5" customHeight="1" x14ac:dyDescent="0.25">
      <c r="A61" s="52" t="s">
        <v>110</v>
      </c>
      <c r="B61" s="32"/>
      <c r="C61" s="16"/>
      <c r="D61" s="48"/>
      <c r="E61" s="71"/>
      <c r="F61" s="71"/>
      <c r="G61" s="28" t="s">
        <v>24</v>
      </c>
      <c r="H61" s="36">
        <f>H62+H63+H64+H65</f>
        <v>28</v>
      </c>
      <c r="I61" s="58"/>
      <c r="J61" s="58"/>
      <c r="K61" s="37" t="s">
        <v>21</v>
      </c>
      <c r="L61" s="38">
        <f>COUNTIF(F23:F56,"МС")</f>
        <v>23</v>
      </c>
      <c r="M61" s="29"/>
    </row>
    <row r="62" spans="1:13" ht="13.5" customHeight="1" x14ac:dyDescent="0.25">
      <c r="A62" s="52" t="s">
        <v>49</v>
      </c>
      <c r="B62" s="32"/>
      <c r="C62" s="16"/>
      <c r="D62" s="48"/>
      <c r="E62" s="71"/>
      <c r="F62" s="71"/>
      <c r="G62" s="28" t="s">
        <v>25</v>
      </c>
      <c r="H62" s="36">
        <f>COUNT(A23:A56)</f>
        <v>27</v>
      </c>
      <c r="I62" s="58"/>
      <c r="J62" s="58"/>
      <c r="K62" s="39" t="s">
        <v>29</v>
      </c>
      <c r="L62" s="38">
        <f>COUNTIF(F23:F56,"КМС")</f>
        <v>8</v>
      </c>
      <c r="M62" s="29"/>
    </row>
    <row r="63" spans="1:13" ht="13.5" customHeight="1" x14ac:dyDescent="0.25">
      <c r="A63" s="50"/>
      <c r="B63" s="32"/>
      <c r="C63" s="16"/>
      <c r="D63" s="48"/>
      <c r="E63" s="71"/>
      <c r="F63" s="71"/>
      <c r="G63" s="28" t="s">
        <v>36</v>
      </c>
      <c r="H63" s="36">
        <f>COUNTIF(A23:A56,"ЛИМ")</f>
        <v>0</v>
      </c>
      <c r="I63" s="58"/>
      <c r="J63" s="58"/>
      <c r="K63" s="39" t="s">
        <v>32</v>
      </c>
      <c r="L63" s="38">
        <f>COUNTIF(F23:F56,"1 СР")</f>
        <v>3</v>
      </c>
      <c r="M63" s="29"/>
    </row>
    <row r="64" spans="1:13" ht="13.5" customHeight="1" x14ac:dyDescent="0.25">
      <c r="A64" s="51"/>
      <c r="B64" s="18"/>
      <c r="C64" s="18"/>
      <c r="D64" s="48"/>
      <c r="E64" s="71"/>
      <c r="F64" s="71"/>
      <c r="G64" s="28" t="s">
        <v>26</v>
      </c>
      <c r="H64" s="36">
        <f>COUNTIF(A23:A56,"НФ")</f>
        <v>1</v>
      </c>
      <c r="I64" s="58"/>
      <c r="J64" s="58"/>
      <c r="K64" s="39" t="s">
        <v>42</v>
      </c>
      <c r="L64" s="38">
        <f>COUNTIF(F23:F56,"2 СР")</f>
        <v>0</v>
      </c>
      <c r="M64" s="29"/>
    </row>
    <row r="65" spans="1:13" ht="13.5" customHeight="1" x14ac:dyDescent="0.25">
      <c r="A65" s="31"/>
      <c r="B65" s="32"/>
      <c r="C65" s="32"/>
      <c r="D65" s="48"/>
      <c r="E65" s="71"/>
      <c r="F65" s="71"/>
      <c r="G65" s="28" t="s">
        <v>34</v>
      </c>
      <c r="H65" s="36">
        <f>COUNTIF(A23:A56,"ДСКВ")</f>
        <v>0</v>
      </c>
      <c r="I65" s="58"/>
      <c r="J65" s="58"/>
      <c r="K65" s="39" t="s">
        <v>43</v>
      </c>
      <c r="L65" s="38">
        <f>COUNTIF(F23:F56,"3 СР")</f>
        <v>0</v>
      </c>
      <c r="M65" s="29"/>
    </row>
    <row r="66" spans="1:13" ht="13.5" customHeight="1" x14ac:dyDescent="0.25">
      <c r="A66" s="31"/>
      <c r="B66" s="32"/>
      <c r="C66" s="32"/>
      <c r="D66" s="48"/>
      <c r="E66" s="71"/>
      <c r="F66" s="71"/>
      <c r="G66" s="28" t="s">
        <v>27</v>
      </c>
      <c r="H66" s="36">
        <f>COUNTIF(A23:A56,"НС")</f>
        <v>4</v>
      </c>
      <c r="I66" s="58"/>
      <c r="J66" s="58"/>
      <c r="K66" s="28"/>
      <c r="L66" s="30"/>
      <c r="M66" s="29"/>
    </row>
    <row r="67" spans="1:13" ht="5.25" customHeight="1" x14ac:dyDescent="0.25">
      <c r="A67" s="31"/>
      <c r="B67" s="32"/>
      <c r="C67" s="32"/>
      <c r="D67" s="32"/>
      <c r="E67" s="32"/>
      <c r="F67" s="32"/>
      <c r="G67" s="18"/>
      <c r="H67" s="18"/>
      <c r="I67" s="33"/>
      <c r="J67" s="18"/>
      <c r="K67" s="18"/>
      <c r="L67" s="72"/>
      <c r="M67" s="29"/>
    </row>
    <row r="68" spans="1:13" ht="15.6" x14ac:dyDescent="0.25">
      <c r="A68" s="109" t="s">
        <v>2</v>
      </c>
      <c r="B68" s="110"/>
      <c r="C68" s="110"/>
      <c r="D68" s="110" t="s">
        <v>10</v>
      </c>
      <c r="E68" s="110"/>
      <c r="F68" s="110"/>
      <c r="G68" s="110" t="s">
        <v>3</v>
      </c>
      <c r="H68" s="110"/>
      <c r="I68" s="110" t="s">
        <v>41</v>
      </c>
      <c r="J68" s="110"/>
      <c r="K68" s="110"/>
      <c r="L68" s="111"/>
    </row>
    <row r="69" spans="1:13" x14ac:dyDescent="0.25">
      <c r="A69" s="102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4"/>
    </row>
    <row r="70" spans="1:13" x14ac:dyDescent="0.25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2"/>
    </row>
    <row r="71" spans="1:13" x14ac:dyDescent="0.25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2"/>
    </row>
    <row r="72" spans="1:13" x14ac:dyDescent="0.25">
      <c r="A72" s="102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4"/>
    </row>
    <row r="73" spans="1:13" x14ac:dyDescent="0.25">
      <c r="A73" s="102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4"/>
    </row>
    <row r="74" spans="1:13" s="86" customFormat="1" ht="18.600000000000001" customHeight="1" thickBot="1" x14ac:dyDescent="0.3">
      <c r="A74" s="99"/>
      <c r="B74" s="100"/>
      <c r="C74" s="100"/>
      <c r="D74" s="100" t="str">
        <f>G17</f>
        <v>Барканова М.В. (ВК, Великие Луки)</v>
      </c>
      <c r="E74" s="100"/>
      <c r="F74" s="100"/>
      <c r="G74" s="100" t="str">
        <f>G18</f>
        <v>Мухамадеева Н.С. (1К., Республика Башкортостан)</v>
      </c>
      <c r="H74" s="100"/>
      <c r="I74" s="100" t="str">
        <f>G19</f>
        <v>Мухамадеев Р.Р. (1К., Республика Башкортостан)</v>
      </c>
      <c r="J74" s="100"/>
      <c r="K74" s="100"/>
      <c r="L74" s="101"/>
    </row>
    <row r="75" spans="1:13" ht="14.4" thickTop="1" x14ac:dyDescent="0.25"/>
  </sheetData>
  <sheetProtection formatCells="0" formatColumns="0" formatRows="0" sort="0" autoFilter="0" pivotTables="0"/>
  <mergeCells count="41"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58:D58"/>
    <mergeCell ref="G58:L58"/>
    <mergeCell ref="A68:C68"/>
    <mergeCell ref="D68:F68"/>
    <mergeCell ref="G68:H68"/>
    <mergeCell ref="I68:L68"/>
    <mergeCell ref="A74:C74"/>
    <mergeCell ref="D74:F74"/>
    <mergeCell ref="G74:H74"/>
    <mergeCell ref="I74:L74"/>
    <mergeCell ref="A69:E69"/>
    <mergeCell ref="F69:L69"/>
    <mergeCell ref="A72:E72"/>
    <mergeCell ref="F72:L72"/>
    <mergeCell ref="A73:E73"/>
    <mergeCell ref="F73:L73"/>
  </mergeCells>
  <conditionalFormatting sqref="H23:H56 J23:L56">
    <cfRule type="cellIs" dxfId="1" priority="1" operator="equal">
      <formula>0</formula>
    </cfRule>
  </conditionalFormatting>
  <conditionalFormatting sqref="B75:B1048576 B6:B57 B1:B3 B69:B73 B59:B67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</vt:lpstr>
      <vt:lpstr>'инд г'!Заголовки_для_печати</vt:lpstr>
      <vt:lpstr>'инд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2023-08-11T11:23:02Z</dcterms:modified>
</cp:coreProperties>
</file>