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/>
  </bookViews>
  <sheets>
    <sheet name="КК" sheetId="7" r:id="rId1"/>
  </sheets>
  <definedNames>
    <definedName name="_xlnm.Print_Area" localSheetId="0">КК!$A$1:$M$44</definedName>
  </definedNames>
  <calcPr calcId="162913"/>
</workbook>
</file>

<file path=xl/calcChain.xml><?xml version="1.0" encoding="utf-8"?>
<calcChain xmlns="http://schemas.openxmlformats.org/spreadsheetml/2006/main">
  <c r="J25" i="7" l="1"/>
  <c r="J26" i="7"/>
  <c r="J27" i="7"/>
  <c r="J28" i="7"/>
  <c r="J29" i="7"/>
  <c r="J24" i="7"/>
  <c r="J23" i="7"/>
  <c r="K28" i="7"/>
  <c r="K29" i="7"/>
  <c r="K23" i="7"/>
  <c r="K24" i="7"/>
  <c r="K25" i="7"/>
  <c r="K26" i="7"/>
  <c r="K27" i="7"/>
  <c r="K22" i="7"/>
  <c r="D44" i="7"/>
  <c r="G44" i="7"/>
  <c r="K44" i="7"/>
  <c r="H37" i="7"/>
  <c r="H36" i="7"/>
  <c r="H35" i="7"/>
  <c r="H34" i="7"/>
  <c r="M37" i="7"/>
  <c r="M36" i="7"/>
  <c r="M35" i="7"/>
  <c r="M34" i="7"/>
  <c r="M33" i="7"/>
  <c r="M31" i="7"/>
  <c r="M32" i="7"/>
  <c r="H33" i="7" l="1"/>
  <c r="H32" i="7" s="1"/>
</calcChain>
</file>

<file path=xl/sharedStrings.xml><?xml version="1.0" encoding="utf-8"?>
<sst xmlns="http://schemas.openxmlformats.org/spreadsheetml/2006/main" count="184" uniqueCount="83">
  <si>
    <t>МС</t>
  </si>
  <si>
    <t>КМС</t>
  </si>
  <si>
    <t>МИНИСТЕРСТВО ПО ФИЗИЧЕСКОЙ КУЛЬТУРЕ И СПОРТУ ЧЕЛЯБИНСКОЙ ОБЛАСТИ</t>
  </si>
  <si>
    <t>ФЕДЕРАЦИЯ ВЕЛОСИПЕДНОГО СПОРТА РОССИИ</t>
  </si>
  <si>
    <t>ФЕДЕРАЦИЯ ВЕЛОСИПЕДНОГО СПОРТА ЧЕЛЯБИНСКОЙ ОБЛАСТИ</t>
  </si>
  <si>
    <t>МИНИСТЕРСТВО СПОРТА РОССИЙСКОЙ ФЕДЕРАЦИИ</t>
  </si>
  <si>
    <t>Санкт-Петербург</t>
  </si>
  <si>
    <t>ВАВИЛОВ Арсентий</t>
  </si>
  <si>
    <t>АХМЕТОВ Айнур</t>
  </si>
  <si>
    <t>Чувашская Республика</t>
  </si>
  <si>
    <t>Самарская область</t>
  </si>
  <si>
    <t>Удмуртская Республика</t>
  </si>
  <si>
    <t>ЛУЖБИН Илья</t>
  </si>
  <si>
    <t>МСМК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</si>
  <si>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</si>
  <si>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</si>
  <si>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</si>
  <si>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</si>
  <si>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</si>
  <si>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</si>
  <si>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ГЛАВНЫЙ СЕКРЕТАРЬ:</t>
  </si>
  <si>
    <t>МЕСТО</t>
  </si>
  <si>
    <t>КОД UCI</t>
  </si>
  <si>
    <t>ТЕРРИТОРИАЛЬНАЯ ПРИНАДЛЕЖНОСТЬ</t>
  </si>
  <si>
    <t>ВЫПОЛНЕНИЕ НТУ ЕВСК</t>
  </si>
  <si>
    <t>ПРИМЕЧАНИЕ</t>
  </si>
  <si>
    <t>ПОГОДНЫЕ УСЛОВИЯ</t>
  </si>
  <si>
    <t>СТАТИСТИКА ГОНКИ</t>
  </si>
  <si>
    <t>ЗМС</t>
  </si>
  <si>
    <t>Заявлено</t>
  </si>
  <si>
    <t>Стартовало</t>
  </si>
  <si>
    <t>Финишировало</t>
  </si>
  <si>
    <t>Дисквалифицировано</t>
  </si>
  <si>
    <t>Н. стартовало</t>
  </si>
  <si>
    <t>ГЛАВНЫЙ СУДЬЯ</t>
  </si>
  <si>
    <t>ГЛАВНЫЙ СЕКРЕТАРЬ</t>
  </si>
  <si>
    <t>НАЗВАНИЕ ТРАССЫ / РЕГ. НОМЕР:</t>
  </si>
  <si>
    <t>МАКСИМАЛЬНЫЙ ПЕРЕПАД (HD):</t>
  </si>
  <si>
    <t>СУММА ПЕРЕПАДОВ (ТС):</t>
  </si>
  <si>
    <t>Свердловская область</t>
  </si>
  <si>
    <t>БАЛОБАНОВ Павел</t>
  </si>
  <si>
    <t>СУДЬЯ НА ФИНИШЕ:</t>
  </si>
  <si>
    <t>ГОГОЛЕВ Максим</t>
  </si>
  <si>
    <t>СУДЬЯ НА ФИНИШЕ</t>
  </si>
  <si>
    <t>1 СР</t>
  </si>
  <si>
    <t>Субъектов РФ</t>
  </si>
  <si>
    <t>Осадки: облачно</t>
  </si>
  <si>
    <t>Н. финишировало</t>
  </si>
  <si>
    <t>2 СР</t>
  </si>
  <si>
    <t>3 СР</t>
  </si>
  <si>
    <t>ТЕХНИЧЕСКИЙ ДЕЛЕГАТ</t>
  </si>
  <si>
    <t>НОМЕР</t>
  </si>
  <si>
    <t>ДАТА РОЖД.</t>
  </si>
  <si>
    <t>РАЗРЯД,
ЗВАНИЕ</t>
  </si>
  <si>
    <t>ФАМИЛИЯ, ИМЯ</t>
  </si>
  <si>
    <t>ОТСТАВАНИЕ</t>
  </si>
  <si>
    <t>СКОРОСТЬ км/ч</t>
  </si>
  <si>
    <t xml:space="preserve">                      </t>
  </si>
  <si>
    <t xml:space="preserve">             </t>
  </si>
  <si>
    <t>ДИСТАНЦИЯ: ДЛИНА КРУГА/КРУГОВ</t>
  </si>
  <si>
    <t xml:space="preserve">Ветер: </t>
  </si>
  <si>
    <t>СТРЕЖНЕВА Д.А. (ВК, г. Челябинск )</t>
  </si>
  <si>
    <t>маунтинбайк - кросс-кантри</t>
  </si>
  <si>
    <t>2 этап</t>
  </si>
  <si>
    <r>
      <rPr>
        <b/>
        <sz val="8"/>
        <rFont val="Calibri"/>
        <family val="2"/>
        <charset val="204"/>
      </rPr>
      <t>НАЧАЛО ГОНКИ:</t>
    </r>
    <r>
      <rPr>
        <sz val="8"/>
        <rFont val="Calibri"/>
        <family val="2"/>
        <charset val="204"/>
      </rPr>
      <t xml:space="preserve"> 12ч 20м</t>
    </r>
  </si>
  <si>
    <t>№ ЕКП 2022: 4779</t>
  </si>
  <si>
    <t>№ ВРВС: 0080111611Я</t>
  </si>
  <si>
    <t>ГЕОРГИЕВ В.М. (ВК, Чувашская Республика)</t>
  </si>
  <si>
    <t>Температура: +15+17</t>
  </si>
  <si>
    <t>Влажность: 68 %</t>
  </si>
  <si>
    <t>ФИЛИППОВ А.Н. (ВК, Чувашская Республика)</t>
  </si>
  <si>
    <t>ЕВГРАФОВ Евгений</t>
  </si>
  <si>
    <t>РЕЗУЛЬТАТ и ОЧКИ</t>
  </si>
  <si>
    <r>
      <t>МЕСТО ПРОВЕДЕНИЯ:</t>
    </r>
    <r>
      <rPr>
        <sz val="9"/>
        <rFont val="Calibri"/>
        <family val="2"/>
        <charset val="204"/>
      </rPr>
      <t xml:space="preserve"> г. Ижевск</t>
    </r>
  </si>
  <si>
    <r>
      <t>ДАТА ПРОВЕДЕНИЯ:</t>
    </r>
    <r>
      <rPr>
        <sz val="9"/>
        <rFont val="Calibri"/>
        <family val="2"/>
        <charset val="204"/>
      </rPr>
      <t xml:space="preserve"> 03 января 2023</t>
    </r>
  </si>
  <si>
    <r>
      <rPr>
        <b/>
        <sz val="8"/>
        <rFont val="Calibri"/>
        <family val="2"/>
        <charset val="204"/>
      </rPr>
      <t>ОКОНЧАНИЕ ГОНКИ:</t>
    </r>
    <r>
      <rPr>
        <sz val="8"/>
        <rFont val="Calibri"/>
        <family val="2"/>
        <charset val="204"/>
      </rPr>
      <t xml:space="preserve"> 12ч 45м</t>
    </r>
  </si>
  <si>
    <t>2,0 км/5</t>
  </si>
  <si>
    <t>Региональные соревнования (на призы ИРЗ 02.января.23)</t>
  </si>
  <si>
    <t>Мужчины</t>
  </si>
  <si>
    <t>Миролюбов Яков</t>
  </si>
  <si>
    <t>Ревунов Андрей</t>
  </si>
  <si>
    <t>Ижевск</t>
  </si>
  <si>
    <t>Игра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</si>
</sst>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4" x14ac:knownFonts="1"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8" fillId="0" borderId="0"/>
    <xf numFmtId="0" fontId="9" fillId="0" borderId="0"/>
    <xf numFmtId="0" fontId="2" fillId="0" borderId="0"/>
  </cellStyleXfs>
  <cellXfs count="138">
    <xf numFmtId="0" fontId="0" fillId="0" borderId="0" xfId="0"/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center"/>
    </xf>
    <xf numFmtId="0" fontId="20" fillId="2" borderId="14" xfId="5" applyFont="1" applyFill="1" applyBorder="1" applyAlignment="1">
      <alignment horizontal="center" vertical="center" wrapText="1"/>
    </xf>
    <xf numFmtId="0" fontId="20" fillId="2" borderId="15" xfId="5" applyFont="1" applyFill="1" applyBorder="1" applyAlignment="1">
      <alignment horizontal="center" vertical="center" wrapText="1"/>
    </xf>
    <xf numFmtId="0" fontId="20" fillId="2" borderId="16" xfId="5" applyFont="1" applyFill="1" applyBorder="1" applyAlignment="1">
      <alignment horizontal="center" vertical="center" wrapText="1"/>
    </xf>
    <xf numFmtId="14" fontId="20" fillId="2" borderId="15" xfId="5" applyNumberFormat="1" applyFont="1" applyFill="1" applyBorder="1" applyAlignment="1">
      <alignment horizontal="center" vertical="center" wrapText="1"/>
    </xf>
    <xf numFmtId="2" fontId="20" fillId="2" borderId="15" xfId="5" applyNumberFormat="1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" fontId="17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Border="1"/>
    <xf numFmtId="0" fontId="17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10" fillId="0" borderId="13" xfId="0" applyFont="1" applyBorder="1"/>
    <xf numFmtId="0" fontId="11" fillId="0" borderId="20" xfId="0" applyFont="1" applyFill="1" applyBorder="1" applyAlignment="1">
      <alignment horizontal="right" vertical="center"/>
    </xf>
    <xf numFmtId="0" fontId="0" fillId="0" borderId="4" xfId="0" applyFont="1" applyBorder="1"/>
    <xf numFmtId="0" fontId="0" fillId="0" borderId="8" xfId="0" applyFont="1" applyBorder="1"/>
    <xf numFmtId="0" fontId="11" fillId="0" borderId="8" xfId="0" applyFont="1" applyBorder="1" applyAlignment="1">
      <alignment horizontal="left" vertical="center"/>
    </xf>
    <xf numFmtId="0" fontId="10" fillId="0" borderId="21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7" fillId="0" borderId="22" xfId="0" applyFont="1" applyFill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49" fontId="19" fillId="0" borderId="3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49" fontId="19" fillId="0" borderId="5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49" fontId="19" fillId="0" borderId="5" xfId="0" applyNumberFormat="1" applyFont="1" applyBorder="1" applyAlignment="1">
      <alignment vertical="center"/>
    </xf>
    <xf numFmtId="0" fontId="19" fillId="0" borderId="17" xfId="0" applyNumberFormat="1" applyFont="1" applyBorder="1" applyAlignment="1">
      <alignment horizontal="left" vertical="center"/>
    </xf>
    <xf numFmtId="0" fontId="19" fillId="0" borderId="3" xfId="0" applyFont="1" applyBorder="1" applyAlignment="1">
      <alignment vertical="center"/>
    </xf>
    <xf numFmtId="9" fontId="19" fillId="0" borderId="3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3" xfId="0" applyFont="1" applyBorder="1" applyAlignment="1">
      <alignment horizontal="left" vertical="center"/>
    </xf>
    <xf numFmtId="2" fontId="19" fillId="0" borderId="5" xfId="0" applyNumberFormat="1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5" fillId="2" borderId="26" xfId="0" applyFont="1" applyFill="1" applyBorder="1" applyAlignment="1">
      <alignment vertical="center"/>
    </xf>
    <xf numFmtId="0" fontId="0" fillId="2" borderId="26" xfId="0" applyFont="1" applyFill="1" applyBorder="1"/>
    <xf numFmtId="0" fontId="4" fillId="0" borderId="4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21" fontId="10" fillId="0" borderId="1" xfId="0" applyNumberFormat="1" applyFont="1" applyBorder="1" applyAlignment="1">
      <alignment horizontal="center" vertical="center"/>
    </xf>
    <xf numFmtId="21" fontId="11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left" vertical="top"/>
    </xf>
    <xf numFmtId="0" fontId="20" fillId="0" borderId="4" xfId="0" applyFont="1" applyBorder="1" applyAlignment="1">
      <alignment horizontal="left" vertical="top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  <xf numFmtId="0" fontId="17" fillId="2" borderId="3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20" fillId="2" borderId="42" xfId="5" applyFont="1" applyFill="1" applyBorder="1" applyAlignment="1">
      <alignment horizontal="center" vertical="center" wrapText="1"/>
    </xf>
    <xf numFmtId="0" fontId="20" fillId="2" borderId="43" xfId="5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 2" xfId="2"/>
    <cellStyle name="Обычный 2 4" xfId="3"/>
    <cellStyle name="Обычный 5" xfId="4"/>
    <cellStyle name="Обычный_Стартовый протокол Смирнов_20101106_Results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159657</xdr:colOff>
      <xdr:row>0</xdr:row>
      <xdr:rowOff>68489</xdr:rowOff>
    </xdr:from>
    <xdr:to>
      <xdr:col>1</xdr:col>
      <xdr:colOff>216807</xdr:colOff>
      <xdr:row>2</xdr:row>
      <xdr:rowOff>192314</xdr:rowOff>
    </xdr:to>
    <xdr:pic>
      <xdr:nvPicPr>
        <xdr:cNvPr id="6857" name="Picture 2" descr="Министерство спорта Российской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57" y="68489"/>
          <a:ext cx="533400" cy="577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765175</xdr:colOff>
      <xdr:row>0</xdr:row>
      <xdr:rowOff>76200</xdr:rowOff>
    </xdr:from>
    <xdr:to>
      <xdr:col>12</xdr:col>
      <xdr:colOff>793750</xdr:colOff>
      <xdr:row>2</xdr:row>
      <xdr:rowOff>200025</xdr:rowOff>
    </xdr:to>
    <xdr:pic>
      <xdr:nvPicPr>
        <xdr:cNvPr id="6858" name="Рисунок 2" descr="logo-fvsr-ru2014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8836" y="76200"/>
          <a:ext cx="856343" cy="577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view="pageBreakPreview" topLeftCell="A3" zoomScale="93" zoomScaleNormal="93" zoomScaleSheetLayoutView="93" workbookViewId="0">
      <selection activeCell="G28" sqref="G28"/>
    </sheetView>
  </sheetViews>
  <sheetFormatPr defaultColWidth="8.85546875" defaultRowHeight="15" x14ac:dyDescent="0.25"/>
  <cols>
    <col min="1" max="1" width="7.140625" style="6" customWidth="1"/>
    <col min="2" max="2" width="6.42578125" style="5" customWidth="1"/>
    <col min="3" max="3" width="12.85546875" style="3" customWidth="1"/>
    <col min="4" max="4" width="21.28515625" style="7" customWidth="1"/>
    <col min="5" max="5" width="10.7109375" style="12" customWidth="1"/>
    <col min="6" max="6" width="8" style="7" customWidth="1"/>
    <col min="7" max="7" width="22.42578125" style="6" customWidth="1"/>
    <col min="8" max="8" width="10" style="7" customWidth="1"/>
    <col min="9" max="9" width="8.140625" style="7" customWidth="1"/>
    <col min="10" max="10" width="11.5703125" style="7" customWidth="1"/>
    <col min="11" max="11" width="11.140625" style="7" customWidth="1"/>
    <col min="12" max="12" width="12.42578125" style="7" customWidth="1"/>
    <col min="13" max="13" width="13" style="7" customWidth="1"/>
    <col min="14" max="16384" width="8.85546875" style="7"/>
  </cols>
  <sheetData>
    <row r="1" spans="1:13" ht="18" customHeight="1" x14ac:dyDescent="0.25">
      <c r="A1" s="99" t="s">
        <v>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" customHeight="1" x14ac:dyDescent="0.25">
      <c r="A2" s="99" t="s">
        <v>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" customHeight="1" x14ac:dyDescent="0.25">
      <c r="A3" s="99" t="s">
        <v>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8" customHeight="1" x14ac:dyDescent="0.25">
      <c r="A4" s="99" t="s">
        <v>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8.25" customHeight="1" x14ac:dyDescent="0.25">
      <c r="A5" s="46"/>
      <c r="B5" s="1"/>
      <c r="C5" s="2"/>
      <c r="D5" s="47"/>
      <c r="E5" s="8"/>
      <c r="F5" s="47"/>
      <c r="G5" s="46"/>
      <c r="H5" s="47"/>
      <c r="I5" s="47"/>
      <c r="J5" s="47"/>
      <c r="K5" s="47"/>
      <c r="L5" s="47"/>
      <c r="M5" s="47"/>
    </row>
    <row r="6" spans="1:13" ht="13.5" customHeight="1" x14ac:dyDescent="0.25">
      <c r="A6" s="100" t="s">
        <v>77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13.5" customHeight="1" x14ac:dyDescent="0.25">
      <c r="A7" s="105" t="s">
        <v>14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ht="18.75" customHeight="1" thickBot="1" x14ac:dyDescent="0.3">
      <c r="A8" s="100" t="s">
        <v>63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3" ht="12.75" customHeight="1" thickTop="1" x14ac:dyDescent="0.25">
      <c r="A9" s="101" t="s">
        <v>15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3"/>
      <c r="M9" s="104"/>
    </row>
    <row r="10" spans="1:13" ht="12.75" customHeight="1" x14ac:dyDescent="0.25">
      <c r="A10" s="113" t="s">
        <v>62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116"/>
    </row>
    <row r="11" spans="1:13" ht="12.75" customHeight="1" x14ac:dyDescent="0.25">
      <c r="A11" s="113" t="s">
        <v>78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5"/>
      <c r="M11" s="116"/>
    </row>
    <row r="12" spans="1:13" ht="9" customHeight="1" x14ac:dyDescent="0.25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8"/>
    </row>
    <row r="13" spans="1:13" ht="12" customHeight="1" x14ac:dyDescent="0.25">
      <c r="A13" s="111" t="s">
        <v>73</v>
      </c>
      <c r="B13" s="112"/>
      <c r="C13" s="112"/>
      <c r="D13" s="112"/>
      <c r="E13" s="112"/>
      <c r="F13" s="42"/>
      <c r="G13" s="89" t="s">
        <v>64</v>
      </c>
      <c r="H13" s="14" t="s">
        <v>57</v>
      </c>
      <c r="I13" s="14"/>
      <c r="J13" s="14"/>
      <c r="K13" s="14"/>
      <c r="L13" s="14"/>
      <c r="M13" s="20" t="s">
        <v>66</v>
      </c>
    </row>
    <row r="14" spans="1:13" ht="12" customHeight="1" x14ac:dyDescent="0.25">
      <c r="A14" s="120" t="s">
        <v>74</v>
      </c>
      <c r="B14" s="121"/>
      <c r="C14" s="121"/>
      <c r="D14" s="121"/>
      <c r="E14" s="121"/>
      <c r="F14" s="43"/>
      <c r="G14" s="90" t="s">
        <v>75</v>
      </c>
      <c r="H14" s="11" t="s">
        <v>58</v>
      </c>
      <c r="I14" s="11"/>
      <c r="J14" s="11"/>
      <c r="K14" s="11"/>
      <c r="L14" s="44"/>
      <c r="M14" s="45" t="s">
        <v>65</v>
      </c>
    </row>
    <row r="15" spans="1:13" ht="14.25" customHeight="1" x14ac:dyDescent="0.25">
      <c r="A15" s="122" t="s">
        <v>16</v>
      </c>
      <c r="B15" s="123"/>
      <c r="C15" s="123"/>
      <c r="D15" s="123"/>
      <c r="E15" s="123"/>
      <c r="F15" s="123"/>
      <c r="G15" s="124"/>
      <c r="H15" s="117" t="s">
        <v>17</v>
      </c>
      <c r="I15" s="118"/>
      <c r="J15" s="118"/>
      <c r="K15" s="118"/>
      <c r="L15" s="118"/>
      <c r="M15" s="119"/>
    </row>
    <row r="16" spans="1:13" s="4" customFormat="1" ht="13.5" customHeight="1" x14ac:dyDescent="0.2">
      <c r="A16" s="80" t="s">
        <v>18</v>
      </c>
      <c r="B16" s="13"/>
      <c r="C16" s="35"/>
      <c r="D16" s="9"/>
      <c r="E16" s="36"/>
      <c r="F16" s="37"/>
      <c r="G16" s="38"/>
      <c r="H16" s="32" t="s">
        <v>36</v>
      </c>
      <c r="I16" s="92"/>
      <c r="J16" s="9"/>
      <c r="K16" s="9"/>
      <c r="L16" s="9"/>
      <c r="M16" s="30"/>
    </row>
    <row r="17" spans="1:13" s="4" customFormat="1" ht="13.5" customHeight="1" x14ac:dyDescent="0.2">
      <c r="A17" s="80" t="s">
        <v>19</v>
      </c>
      <c r="B17" s="9"/>
      <c r="C17" s="9"/>
      <c r="D17" s="9"/>
      <c r="E17" s="37"/>
      <c r="F17" s="37"/>
      <c r="G17" s="39" t="s">
        <v>67</v>
      </c>
      <c r="H17" s="32" t="s">
        <v>37</v>
      </c>
      <c r="I17" s="92"/>
      <c r="J17" s="9"/>
      <c r="K17" s="9"/>
      <c r="L17" s="9"/>
      <c r="M17" s="30"/>
    </row>
    <row r="18" spans="1:13" s="4" customFormat="1" ht="13.5" customHeight="1" x14ac:dyDescent="0.2">
      <c r="A18" s="80" t="s">
        <v>20</v>
      </c>
      <c r="B18" s="9"/>
      <c r="C18" s="9"/>
      <c r="D18" s="9"/>
      <c r="E18" s="37"/>
      <c r="F18" s="37"/>
      <c r="G18" s="39" t="s">
        <v>61</v>
      </c>
      <c r="H18" s="33" t="s">
        <v>38</v>
      </c>
      <c r="I18" s="93"/>
      <c r="J18" s="10"/>
      <c r="K18" s="9"/>
      <c r="L18" s="10"/>
      <c r="M18" s="31"/>
    </row>
    <row r="19" spans="1:13" s="4" customFormat="1" ht="13.5" customHeight="1" thickBot="1" x14ac:dyDescent="0.25">
      <c r="A19" s="81" t="s">
        <v>41</v>
      </c>
      <c r="B19" s="23"/>
      <c r="C19" s="23"/>
      <c r="D19" s="23"/>
      <c r="E19" s="40"/>
      <c r="F19" s="40"/>
      <c r="G19" s="41" t="s">
        <v>70</v>
      </c>
      <c r="H19" s="34" t="s">
        <v>59</v>
      </c>
      <c r="I19" s="94"/>
      <c r="J19" s="23"/>
      <c r="K19" s="40"/>
      <c r="L19" s="78">
        <v>10</v>
      </c>
      <c r="M19" s="79" t="s">
        <v>76</v>
      </c>
    </row>
    <row r="20" spans="1:13" ht="7.5" customHeight="1" thickTop="1" thickBot="1" x14ac:dyDescent="0.3">
      <c r="A20" s="48"/>
      <c r="B20" s="48"/>
      <c r="C20" s="48"/>
      <c r="D20" s="48"/>
      <c r="E20" s="49"/>
      <c r="F20" s="48"/>
      <c r="G20" s="50"/>
      <c r="H20" s="48"/>
      <c r="I20" s="48"/>
      <c r="J20" s="48"/>
      <c r="K20" s="48"/>
      <c r="L20" s="48"/>
      <c r="M20" s="48"/>
    </row>
    <row r="21" spans="1:13" s="3" customFormat="1" ht="32.25" customHeight="1" thickTop="1" x14ac:dyDescent="0.2">
      <c r="A21" s="24" t="s">
        <v>21</v>
      </c>
      <c r="B21" s="25" t="s">
        <v>51</v>
      </c>
      <c r="C21" s="25" t="s">
        <v>22</v>
      </c>
      <c r="D21" s="25" t="s">
        <v>54</v>
      </c>
      <c r="E21" s="27" t="s">
        <v>52</v>
      </c>
      <c r="F21" s="25" t="s">
        <v>53</v>
      </c>
      <c r="G21" s="25" t="s">
        <v>23</v>
      </c>
      <c r="H21" s="128" t="s">
        <v>72</v>
      </c>
      <c r="I21" s="129"/>
      <c r="J21" s="25" t="s">
        <v>55</v>
      </c>
      <c r="K21" s="28" t="s">
        <v>56</v>
      </c>
      <c r="L21" s="29" t="s">
        <v>24</v>
      </c>
      <c r="M21" s="26" t="s">
        <v>25</v>
      </c>
    </row>
    <row r="22" spans="1:13" s="4" customFormat="1" ht="18.75" customHeight="1" x14ac:dyDescent="0.2">
      <c r="A22" s="83">
        <v>1</v>
      </c>
      <c r="B22" s="15">
        <v>5</v>
      </c>
      <c r="C22" s="15">
        <v>10010129309</v>
      </c>
      <c r="D22" s="84" t="s">
        <v>79</v>
      </c>
      <c r="E22" s="85">
        <v>2001</v>
      </c>
      <c r="F22" s="85" t="s">
        <v>0</v>
      </c>
      <c r="G22" s="86" t="s">
        <v>81</v>
      </c>
      <c r="H22" s="97">
        <v>5.62037037037037E-2</v>
      </c>
      <c r="I22" s="85">
        <v>100</v>
      </c>
      <c r="J22" s="97"/>
      <c r="K22" s="77">
        <f t="shared" ref="K22:K29" si="0">IFERROR($L$19*3600/(HOUR(H22)*3600+MINUTE(H22)*60+SECOND(H22)),"")</f>
        <v>7.4135090609555192</v>
      </c>
      <c r="L22" s="85"/>
      <c r="M22" s="82"/>
    </row>
    <row r="23" spans="1:13" s="4" customFormat="1" ht="18.75" customHeight="1" x14ac:dyDescent="0.2">
      <c r="A23" s="83">
        <v>2</v>
      </c>
      <c r="B23" s="15">
        <v>3</v>
      </c>
      <c r="C23" s="15">
        <v>10007707844</v>
      </c>
      <c r="D23" s="84" t="s">
        <v>12</v>
      </c>
      <c r="E23" s="85">
        <v>2002</v>
      </c>
      <c r="F23" s="85" t="s">
        <v>0</v>
      </c>
      <c r="G23" s="86" t="s">
        <v>81</v>
      </c>
      <c r="H23" s="97">
        <v>5.6296296296296296E-2</v>
      </c>
      <c r="I23" s="85">
        <v>90</v>
      </c>
      <c r="J23" s="98">
        <f t="shared" ref="J23:J29" si="1">H23-$H$22</f>
        <v>9.2592592592595502E-5</v>
      </c>
      <c r="K23" s="77">
        <f t="shared" si="0"/>
        <v>7.4013157894736841</v>
      </c>
      <c r="L23" s="85"/>
      <c r="M23" s="82"/>
    </row>
    <row r="24" spans="1:13" s="4" customFormat="1" ht="18.75" customHeight="1" x14ac:dyDescent="0.2">
      <c r="A24" s="83">
        <v>3</v>
      </c>
      <c r="B24" s="15">
        <v>1</v>
      </c>
      <c r="C24" s="15">
        <v>10002126304</v>
      </c>
      <c r="D24" s="84" t="s">
        <v>42</v>
      </c>
      <c r="E24" s="85">
        <v>1981</v>
      </c>
      <c r="F24" s="85" t="s">
        <v>0</v>
      </c>
      <c r="G24" s="86" t="s">
        <v>10</v>
      </c>
      <c r="H24" s="97">
        <v>5.7233796296296297E-2</v>
      </c>
      <c r="I24" s="85">
        <v>80</v>
      </c>
      <c r="J24" s="98">
        <f t="shared" si="1"/>
        <v>1.0300925925925963E-3</v>
      </c>
      <c r="K24" s="77">
        <f t="shared" si="0"/>
        <v>7.2800808897876639</v>
      </c>
      <c r="L24" s="85"/>
      <c r="M24" s="82"/>
    </row>
    <row r="25" spans="1:13" s="4" customFormat="1" ht="18.75" customHeight="1" x14ac:dyDescent="0.2">
      <c r="A25" s="83">
        <v>4</v>
      </c>
      <c r="B25" s="15">
        <v>10</v>
      </c>
      <c r="C25" s="15">
        <v>10009548016</v>
      </c>
      <c r="D25" s="84" t="s">
        <v>8</v>
      </c>
      <c r="E25" s="85">
        <v>1997</v>
      </c>
      <c r="F25" s="85" t="s">
        <v>0</v>
      </c>
      <c r="G25" s="86" t="s">
        <v>6</v>
      </c>
      <c r="H25" s="97">
        <v>5.7615740740740738E-2</v>
      </c>
      <c r="I25" s="85">
        <v>75</v>
      </c>
      <c r="J25" s="98">
        <f t="shared" si="1"/>
        <v>1.412037037037038E-3</v>
      </c>
      <c r="K25" s="77">
        <f t="shared" si="0"/>
        <v>7.2318200080353554</v>
      </c>
      <c r="L25" s="85"/>
      <c r="M25" s="82"/>
    </row>
    <row r="26" spans="1:13" s="4" customFormat="1" ht="18.75" customHeight="1" x14ac:dyDescent="0.2">
      <c r="A26" s="83">
        <v>5</v>
      </c>
      <c r="B26" s="15">
        <v>9</v>
      </c>
      <c r="C26" s="15">
        <v>10008818900</v>
      </c>
      <c r="D26" s="84" t="s">
        <v>7</v>
      </c>
      <c r="E26" s="85">
        <v>1996</v>
      </c>
      <c r="F26" s="85" t="s">
        <v>0</v>
      </c>
      <c r="G26" s="86" t="s">
        <v>6</v>
      </c>
      <c r="H26" s="97">
        <v>5.9120370370370372E-2</v>
      </c>
      <c r="I26" s="85">
        <v>70</v>
      </c>
      <c r="J26" s="98">
        <f t="shared" si="1"/>
        <v>2.9166666666666716E-3</v>
      </c>
      <c r="K26" s="77">
        <f t="shared" si="0"/>
        <v>7.047768206734534</v>
      </c>
      <c r="L26" s="85"/>
      <c r="M26" s="82"/>
    </row>
    <row r="27" spans="1:13" s="4" customFormat="1" ht="18.75" customHeight="1" x14ac:dyDescent="0.2">
      <c r="A27" s="83">
        <v>6</v>
      </c>
      <c r="B27" s="15">
        <v>6</v>
      </c>
      <c r="C27" s="15">
        <v>10015877163</v>
      </c>
      <c r="D27" s="84" t="s">
        <v>71</v>
      </c>
      <c r="E27" s="85">
        <v>1998</v>
      </c>
      <c r="F27" s="85" t="s">
        <v>0</v>
      </c>
      <c r="G27" s="86" t="s">
        <v>9</v>
      </c>
      <c r="H27" s="97">
        <v>5.9131944444444445E-2</v>
      </c>
      <c r="I27" s="85">
        <v>65</v>
      </c>
      <c r="J27" s="98">
        <f t="shared" si="1"/>
        <v>2.9282407407407451E-3</v>
      </c>
      <c r="K27" s="77">
        <f t="shared" si="0"/>
        <v>7.0463887257780389</v>
      </c>
      <c r="L27" s="85"/>
      <c r="M27" s="82"/>
    </row>
    <row r="28" spans="1:13" s="4" customFormat="1" ht="18.75" customHeight="1" x14ac:dyDescent="0.2">
      <c r="A28" s="83">
        <v>8</v>
      </c>
      <c r="B28" s="15">
        <v>7</v>
      </c>
      <c r="C28" s="15">
        <v>10013903013</v>
      </c>
      <c r="D28" s="84" t="s">
        <v>80</v>
      </c>
      <c r="E28" s="85">
        <v>1989</v>
      </c>
      <c r="F28" s="85" t="s">
        <v>1</v>
      </c>
      <c r="G28" s="86" t="s">
        <v>82</v>
      </c>
      <c r="H28" s="97">
        <v>6.1388888888888889E-2</v>
      </c>
      <c r="I28" s="85">
        <v>55</v>
      </c>
      <c r="J28" s="98">
        <f t="shared" si="1"/>
        <v>5.1851851851851885E-3</v>
      </c>
      <c r="K28" s="77">
        <f t="shared" si="0"/>
        <v>6.7873303167420813</v>
      </c>
      <c r="L28" s="85"/>
      <c r="M28" s="82"/>
    </row>
    <row r="29" spans="1:13" s="4" customFormat="1" ht="18.75" customHeight="1" thickBot="1" x14ac:dyDescent="0.25">
      <c r="A29" s="83">
        <v>9</v>
      </c>
      <c r="B29" s="15">
        <v>17</v>
      </c>
      <c r="C29" s="15">
        <v>10036030026</v>
      </c>
      <c r="D29" s="84" t="s">
        <v>40</v>
      </c>
      <c r="E29" s="85">
        <v>2002</v>
      </c>
      <c r="F29" s="85" t="s">
        <v>0</v>
      </c>
      <c r="G29" s="86" t="s">
        <v>11</v>
      </c>
      <c r="H29" s="97">
        <v>6.2013888888888889E-2</v>
      </c>
      <c r="I29" s="85">
        <v>50</v>
      </c>
      <c r="J29" s="98">
        <f t="shared" si="1"/>
        <v>5.8101851851851891E-3</v>
      </c>
      <c r="K29" s="77">
        <f t="shared" si="0"/>
        <v>6.718924972004479</v>
      </c>
      <c r="L29" s="85"/>
      <c r="M29" s="82"/>
    </row>
    <row r="30" spans="1:13" s="4" customFormat="1" ht="15.75" thickTop="1" x14ac:dyDescent="0.25">
      <c r="A30" s="125" t="s">
        <v>26</v>
      </c>
      <c r="B30" s="126"/>
      <c r="C30" s="126"/>
      <c r="D30" s="126"/>
      <c r="E30" s="87"/>
      <c r="F30" s="88"/>
      <c r="G30" s="126" t="s">
        <v>27</v>
      </c>
      <c r="H30" s="126"/>
      <c r="I30" s="126"/>
      <c r="J30" s="126"/>
      <c r="K30" s="126"/>
      <c r="L30" s="126"/>
      <c r="M30" s="127"/>
    </row>
    <row r="31" spans="1:13" s="16" customFormat="1" ht="11.25" x14ac:dyDescent="0.2">
      <c r="A31" s="54" t="s">
        <v>68</v>
      </c>
      <c r="B31" s="55"/>
      <c r="C31" s="56"/>
      <c r="D31" s="57"/>
      <c r="E31" s="58"/>
      <c r="F31" s="59"/>
      <c r="G31" s="60" t="s">
        <v>45</v>
      </c>
      <c r="H31" s="61">
        <v>10</v>
      </c>
      <c r="I31" s="95"/>
      <c r="J31" s="62"/>
      <c r="K31" s="63"/>
      <c r="L31" s="64" t="s">
        <v>28</v>
      </c>
      <c r="M31" s="65">
        <f>COUNTIF(F20:F29,"МСМК")</f>
        <v>0</v>
      </c>
    </row>
    <row r="32" spans="1:13" s="16" customFormat="1" ht="11.25" x14ac:dyDescent="0.2">
      <c r="A32" s="54" t="s">
        <v>69</v>
      </c>
      <c r="B32" s="66"/>
      <c r="C32" s="67"/>
      <c r="D32" s="68"/>
      <c r="E32" s="69"/>
      <c r="F32" s="70"/>
      <c r="G32" s="60" t="s">
        <v>29</v>
      </c>
      <c r="H32" s="61">
        <f>H33+H37</f>
        <v>8</v>
      </c>
      <c r="I32" s="95"/>
      <c r="J32" s="62"/>
      <c r="K32" s="63"/>
      <c r="L32" s="64" t="s">
        <v>13</v>
      </c>
      <c r="M32" s="65">
        <f>COUNTIF(F21:F29,"ЗМС")</f>
        <v>0</v>
      </c>
    </row>
    <row r="33" spans="1:13" s="16" customFormat="1" ht="11.25" x14ac:dyDescent="0.2">
      <c r="A33" s="54" t="s">
        <v>46</v>
      </c>
      <c r="B33" s="66"/>
      <c r="C33" s="71"/>
      <c r="D33" s="68"/>
      <c r="E33" s="69"/>
      <c r="F33" s="70"/>
      <c r="G33" s="60" t="s">
        <v>30</v>
      </c>
      <c r="H33" s="61">
        <f>H34+H35+H36</f>
        <v>8</v>
      </c>
      <c r="I33" s="95"/>
      <c r="J33" s="62"/>
      <c r="K33" s="63"/>
      <c r="L33" s="64" t="s">
        <v>0</v>
      </c>
      <c r="M33" s="65">
        <f>COUNTIF(F22:F30,"МС")</f>
        <v>7</v>
      </c>
    </row>
    <row r="34" spans="1:13" s="16" customFormat="1" ht="11.25" x14ac:dyDescent="0.2">
      <c r="A34" s="54" t="s">
        <v>60</v>
      </c>
      <c r="B34" s="66"/>
      <c r="C34" s="71"/>
      <c r="D34" s="68"/>
      <c r="E34" s="69"/>
      <c r="F34" s="70"/>
      <c r="G34" s="60" t="s">
        <v>31</v>
      </c>
      <c r="H34" s="61">
        <f>COUNT(A22:A29)</f>
        <v>8</v>
      </c>
      <c r="I34" s="95"/>
      <c r="J34" s="62"/>
      <c r="K34" s="63"/>
      <c r="L34" s="64" t="s">
        <v>1</v>
      </c>
      <c r="M34" s="65">
        <f>COUNTIF(F21:F29,"КМС")</f>
        <v>1</v>
      </c>
    </row>
    <row r="35" spans="1:13" s="16" customFormat="1" ht="11.25" x14ac:dyDescent="0.2">
      <c r="A35" s="54"/>
      <c r="B35" s="66"/>
      <c r="C35" s="71"/>
      <c r="D35" s="68"/>
      <c r="E35" s="69"/>
      <c r="F35" s="70"/>
      <c r="G35" s="60" t="s">
        <v>47</v>
      </c>
      <c r="H35" s="61">
        <f>COUNTIF(A22:A29,"НФ")</f>
        <v>0</v>
      </c>
      <c r="I35" s="95"/>
      <c r="J35" s="62"/>
      <c r="K35" s="63"/>
      <c r="L35" s="64" t="s">
        <v>44</v>
      </c>
      <c r="M35" s="65">
        <f>COUNTIF(F21:F29,"1 СР")</f>
        <v>0</v>
      </c>
    </row>
    <row r="36" spans="1:13" s="16" customFormat="1" ht="11.25" x14ac:dyDescent="0.2">
      <c r="A36" s="54"/>
      <c r="B36" s="66"/>
      <c r="C36" s="66"/>
      <c r="D36" s="68"/>
      <c r="E36" s="69"/>
      <c r="F36" s="70"/>
      <c r="G36" s="60" t="s">
        <v>32</v>
      </c>
      <c r="H36" s="61">
        <f>COUNTIF(A22:A29,"ДСКВ")</f>
        <v>0</v>
      </c>
      <c r="I36" s="95"/>
      <c r="J36" s="62"/>
      <c r="K36" s="63"/>
      <c r="L36" s="72" t="s">
        <v>48</v>
      </c>
      <c r="M36" s="65">
        <f>COUNTIF(F21:F29,"2 СР")</f>
        <v>0</v>
      </c>
    </row>
    <row r="37" spans="1:13" s="16" customFormat="1" ht="11.25" x14ac:dyDescent="0.2">
      <c r="A37" s="54"/>
      <c r="B37" s="66"/>
      <c r="C37" s="66"/>
      <c r="D37" s="68"/>
      <c r="E37" s="73"/>
      <c r="F37" s="74"/>
      <c r="G37" s="60" t="s">
        <v>33</v>
      </c>
      <c r="H37" s="61">
        <f>COUNTIF(A22:A29,"НС")</f>
        <v>0</v>
      </c>
      <c r="I37" s="96"/>
      <c r="J37" s="75"/>
      <c r="K37" s="76"/>
      <c r="L37" s="72" t="s">
        <v>49</v>
      </c>
      <c r="M37" s="65">
        <f>COUNTIF(F21:F29,"3 СР")</f>
        <v>0</v>
      </c>
    </row>
    <row r="38" spans="1:13" ht="6.75" customHeight="1" x14ac:dyDescent="0.25">
      <c r="A38" s="51"/>
      <c r="B38" s="17"/>
      <c r="C38" s="17"/>
      <c r="D38" s="19"/>
      <c r="E38" s="19"/>
      <c r="F38" s="19"/>
      <c r="G38" s="19"/>
      <c r="H38" s="19"/>
      <c r="I38" s="19"/>
      <c r="J38" s="19"/>
      <c r="K38" s="52"/>
      <c r="L38" s="19"/>
      <c r="M38" s="53"/>
    </row>
    <row r="39" spans="1:13" s="4" customFormat="1" ht="15" customHeight="1" x14ac:dyDescent="0.2">
      <c r="A39" s="133" t="s">
        <v>50</v>
      </c>
      <c r="B39" s="134"/>
      <c r="C39" s="134"/>
      <c r="D39" s="118" t="s">
        <v>34</v>
      </c>
      <c r="E39" s="118"/>
      <c r="F39" s="118"/>
      <c r="G39" s="118" t="s">
        <v>35</v>
      </c>
      <c r="H39" s="118"/>
      <c r="I39" s="118"/>
      <c r="J39" s="118"/>
      <c r="K39" s="118" t="s">
        <v>43</v>
      </c>
      <c r="L39" s="118"/>
      <c r="M39" s="119"/>
    </row>
    <row r="40" spans="1:13" x14ac:dyDescent="0.25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31"/>
    </row>
    <row r="41" spans="1:13" x14ac:dyDescent="0.25">
      <c r="A41" s="21"/>
      <c r="B41" s="18"/>
      <c r="C41" s="18"/>
      <c r="D41" s="18"/>
      <c r="E41" s="18"/>
      <c r="F41" s="18"/>
      <c r="G41" s="18"/>
      <c r="H41" s="18"/>
      <c r="I41" s="91"/>
      <c r="J41" s="18"/>
      <c r="K41" s="18"/>
      <c r="L41" s="18"/>
      <c r="M41" s="22"/>
    </row>
    <row r="42" spans="1:13" x14ac:dyDescent="0.25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31"/>
    </row>
    <row r="43" spans="1:13" x14ac:dyDescent="0.25">
      <c r="A43" s="109"/>
      <c r="B43" s="110"/>
      <c r="C43" s="110"/>
      <c r="D43" s="110"/>
      <c r="E43" s="110"/>
      <c r="F43" s="136"/>
      <c r="G43" s="136"/>
      <c r="H43" s="136"/>
      <c r="I43" s="136"/>
      <c r="J43" s="136"/>
      <c r="K43" s="136"/>
      <c r="L43" s="136"/>
      <c r="M43" s="137"/>
    </row>
    <row r="44" spans="1:13" s="4" customFormat="1" ht="13.5" thickBot="1" x14ac:dyDescent="0.25">
      <c r="A44" s="135"/>
      <c r="B44" s="130"/>
      <c r="C44" s="130"/>
      <c r="D44" s="130" t="str">
        <f>G17</f>
        <v>ГЕОРГИЕВ В.М. (ВК, Чувашская Республика)</v>
      </c>
      <c r="E44" s="130"/>
      <c r="F44" s="130"/>
      <c r="G44" s="130" t="str">
        <f>G18</f>
        <v>СТРЕЖНЕВА Д.А. (ВК, г. Челябинск )</v>
      </c>
      <c r="H44" s="130"/>
      <c r="I44" s="130"/>
      <c r="J44" s="130"/>
      <c r="K44" s="130" t="str">
        <f>G19</f>
        <v>ФИЛИППОВ А.Н. (ВК, Чувашская Республика)</v>
      </c>
      <c r="L44" s="130"/>
      <c r="M44" s="132"/>
    </row>
    <row r="45" spans="1:13" ht="15.75" thickTop="1" x14ac:dyDescent="0.25"/>
  </sheetData>
  <mergeCells count="32">
    <mergeCell ref="G44:J44"/>
    <mergeCell ref="F40:M40"/>
    <mergeCell ref="A43:E43"/>
    <mergeCell ref="K39:M39"/>
    <mergeCell ref="K44:M44"/>
    <mergeCell ref="A39:C39"/>
    <mergeCell ref="D39:F39"/>
    <mergeCell ref="A44:C44"/>
    <mergeCell ref="D44:F44"/>
    <mergeCell ref="F43:M43"/>
    <mergeCell ref="F42:M42"/>
    <mergeCell ref="A9:M9"/>
    <mergeCell ref="A7:M7"/>
    <mergeCell ref="A12:M12"/>
    <mergeCell ref="A42:E42"/>
    <mergeCell ref="A8:M8"/>
    <mergeCell ref="A13:E13"/>
    <mergeCell ref="A10:M10"/>
    <mergeCell ref="H15:M15"/>
    <mergeCell ref="A14:E14"/>
    <mergeCell ref="A15:G15"/>
    <mergeCell ref="A30:D30"/>
    <mergeCell ref="G30:M30"/>
    <mergeCell ref="A40:E40"/>
    <mergeCell ref="G39:J39"/>
    <mergeCell ref="H21:I21"/>
    <mergeCell ref="A11:M11"/>
    <mergeCell ref="A1:M1"/>
    <mergeCell ref="A2:M2"/>
    <mergeCell ref="A3:M3"/>
    <mergeCell ref="A4:M4"/>
    <mergeCell ref="A6:M6"/>
  </mergeCells>
  <conditionalFormatting sqref="G31:G37">
    <cfRule type="duplicateValues" dxfId="1" priority="1"/>
  </conditionalFormatting>
  <conditionalFormatting sqref="B31:B38 B40:B43">
    <cfRule type="duplicateValues" dxfId="0" priority="65"/>
  </conditionalFormatting>
  <pageMargins left="0.15748031496062992" right="3.937007874015748E-2" top="0.11811023622047245" bottom="0.11811023622047245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КК</vt:lpstr>
      <vt:lpstr>КК!Область_печати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</dc:creator>
  <cp:lastModifiedBy>user</cp:lastModifiedBy>
  <cp:lastPrinted>2022-06-28T12:17:12Z</cp:lastPrinted>
  <dcterms:created xsi:type="dcterms:W3CDTF">2019-06-06T08:02:30Z</dcterms:created>
  <dcterms:modified xsi:type="dcterms:W3CDTF">2022-12-08T09:27:10Z</dcterms:modified>
</cp:coreProperties>
</file>