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015"/>
  </bookViews>
  <sheets>
    <sheet name="ком гонка юниорки 19-22 (2)" sheetId="1" r:id="rId1"/>
  </sheets>
  <externalReferences>
    <externalReference r:id="rId2"/>
  </externalReferences>
  <definedNames>
    <definedName name="_xlnm.Print_Area" localSheetId="0">'ком гонка юниорки 19-22 (2)'!$A$1:$O$63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M41" i="1" s="1"/>
  <c r="K40" i="1"/>
  <c r="J40" i="1"/>
  <c r="I40" i="1"/>
  <c r="M63" i="1"/>
  <c r="H63" i="1"/>
  <c r="E63" i="1"/>
  <c r="H56" i="1"/>
  <c r="H55" i="1"/>
  <c r="H54" i="1"/>
  <c r="O47" i="1"/>
  <c r="M46" i="1"/>
  <c r="N44" i="1"/>
  <c r="M44" i="1"/>
  <c r="M45" i="1" s="1"/>
  <c r="K44" i="1"/>
  <c r="I44" i="1"/>
  <c r="J44" i="1" s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F39" i="1"/>
  <c r="E39" i="1"/>
  <c r="D39" i="1"/>
  <c r="C39" i="1"/>
  <c r="M38" i="1"/>
  <c r="F38" i="1"/>
  <c r="E38" i="1"/>
  <c r="D38" i="1"/>
  <c r="C38" i="1"/>
  <c r="M37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I27" i="1"/>
  <c r="G27" i="1"/>
  <c r="F27" i="1"/>
  <c r="E27" i="1"/>
  <c r="D27" i="1"/>
  <c r="C27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I23" i="1"/>
  <c r="G23" i="1"/>
  <c r="F23" i="1"/>
  <c r="J53" i="1" s="1"/>
  <c r="E23" i="1"/>
  <c r="D23" i="1"/>
  <c r="C23" i="1"/>
  <c r="M42" i="1" l="1"/>
  <c r="J54" i="1"/>
  <c r="M47" i="1"/>
  <c r="J55" i="1"/>
  <c r="J50" i="1"/>
  <c r="J51" i="1"/>
  <c r="J56" i="1"/>
  <c r="J52" i="1"/>
</calcChain>
</file>

<file path=xl/sharedStrings.xml><?xml version="1.0" encoding="utf-8"?>
<sst xmlns="http://schemas.openxmlformats.org/spreadsheetml/2006/main" count="85" uniqueCount="68">
  <si>
    <t>Министерство спорта Российской Федерации</t>
  </si>
  <si>
    <t>Федерация велосипедного спорта России</t>
  </si>
  <si>
    <t>ПЕРВЕНСТВО РОССИИ</t>
  </si>
  <si>
    <t>по велосипедному спорту</t>
  </si>
  <si>
    <t>ИТОГОВЫЙ ПРОТОКОЛ</t>
  </si>
  <si>
    <t>трек - командная гонка преследования 4 км</t>
  </si>
  <si>
    <t>Юниорки 19-22 года</t>
  </si>
  <si>
    <t/>
  </si>
  <si>
    <t>МЕСТО ПРОВЕДЕНИЯ: г. Санкт-Петербург</t>
  </si>
  <si>
    <t>НАЧАЛО ГОНКИ:</t>
  </si>
  <si>
    <t>№ ВРВС: 0080391611Я</t>
  </si>
  <si>
    <t>ДАТА ПРОВЕДЕНИЯ: 08 июня 2023 года</t>
  </si>
  <si>
    <t>ОКОНЧАНИЕ ГОНКИ:</t>
  </si>
  <si>
    <t>№ ЕКП 2023: 26274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</si>
  <si>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</si>
  <si>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</si>
  <si>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</si>
  <si>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</si>
  <si>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</si>
  <si>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</si>
  <si>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</si>
  <si>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</si>
  <si>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</si>
  <si>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</si>
  <si>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</si>
  <si>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</si>
  <si>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</si>
  <si>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</si>
  <si>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</si>
  <si>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</si>
  <si>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</si>
  <si>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</si>
  <si>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</si>
  <si>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</si>
  <si>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</si>
  <si>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</si>
  <si>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</si>
  <si>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</si>
  <si>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</si>
  <si>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0-1000 м</t>
  </si>
  <si>
    <t>1000-2000 м</t>
  </si>
  <si>
    <t>2000-3000 м</t>
  </si>
  <si>
    <t>3000-4000 м</t>
  </si>
  <si>
    <t>ДОГОН</t>
  </si>
  <si>
    <t>ПОГОДНЫЕ УСЛОВИЯ</t>
  </si>
  <si>
    <t>СТАТИСТИКА ГОНКИ</t>
  </si>
  <si>
    <t>Температура: +25</t>
  </si>
  <si>
    <t>Субъектов РФ</t>
  </si>
  <si>
    <t>ЗМС</t>
  </si>
  <si>
    <t>Влажность: 56 %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</si>
  <si>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</si>
  <si>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</si>
  <si>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</si>
  <si>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</si>
  <si>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</si>
  <si>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</si>
  <si>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</si>
  <si>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</si>
  <si>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</si>
  <si>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</si>
  <si>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</si>
  <si>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</si>
  <si>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</si>
  <si>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</si>
  <si>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</si>
  <si>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Финал</t>
  </si>
  <si>
    <t>Квалификация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</si>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</sst>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:ss.00"/>
    <numFmt numFmtId="165" formatCode="0.0"/>
    <numFmt numFmtId="166" formatCode="m:ss.00"/>
    <numFmt numFmtId="167" formatCode="m:ss.000"/>
    <numFmt numFmtId="168" formatCode="dd\.mm\.yyyy;@"/>
    <numFmt numFmtId="169" formatCode="yyyy"/>
  </numFmts>
  <fonts count="25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9"/>
      <color theme="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9" fillId="0" borderId="0"/>
  </cellStyleXfs>
  <cellXfs count="19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14" fontId="10" fillId="0" borderId="14" xfId="0" applyNumberFormat="1" applyFont="1" applyBorder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14" fontId="10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5" fontId="12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 wrapText="1"/>
    </xf>
    <xf numFmtId="14" fontId="13" fillId="3" borderId="21" xfId="1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164" fontId="13" fillId="3" borderId="21" xfId="1" applyNumberFormat="1" applyFont="1" applyFill="1" applyBorder="1" applyAlignment="1">
      <alignment horizontal="center" vertical="center" wrapText="1"/>
    </xf>
    <xf numFmtId="2" fontId="13" fillId="3" borderId="21" xfId="1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 wrapText="1"/>
    </xf>
    <xf numFmtId="14" fontId="13" fillId="3" borderId="28" xfId="1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164" fontId="13" fillId="3" borderId="28" xfId="1" applyNumberFormat="1" applyFont="1" applyFill="1" applyBorder="1" applyAlignment="1">
      <alignment horizontal="center" vertical="center" wrapText="1"/>
    </xf>
    <xf numFmtId="2" fontId="13" fillId="3" borderId="28" xfId="1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/>
    </xf>
    <xf numFmtId="14" fontId="15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66" fontId="11" fillId="0" borderId="31" xfId="0" applyNumberFormat="1" applyFont="1" applyBorder="1" applyAlignment="1">
      <alignment horizontal="center" vertical="center"/>
    </xf>
    <xf numFmtId="166" fontId="11" fillId="0" borderId="20" xfId="0" applyNumberFormat="1" applyFont="1" applyBorder="1" applyAlignment="1">
      <alignment horizontal="center" vertical="center"/>
    </xf>
    <xf numFmtId="167" fontId="16" fillId="0" borderId="31" xfId="0" applyNumberFormat="1" applyFont="1" applyBorder="1" applyAlignment="1">
      <alignment horizontal="center" vertical="center"/>
    </xf>
    <xf numFmtId="2" fontId="11" fillId="0" borderId="32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/>
    </xf>
    <xf numFmtId="14" fontId="15" fillId="0" borderId="34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166" fontId="11" fillId="0" borderId="27" xfId="0" applyNumberFormat="1" applyFont="1" applyBorder="1" applyAlignment="1">
      <alignment horizontal="center" vertical="center"/>
    </xf>
    <xf numFmtId="167" fontId="16" fillId="0" borderId="0" xfId="0" applyNumberFormat="1" applyFont="1" applyBorder="1" applyAlignment="1">
      <alignment horizontal="center" vertical="center"/>
    </xf>
    <xf numFmtId="2" fontId="16" fillId="0" borderId="3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7" fontId="17" fillId="0" borderId="35" xfId="0" applyNumberFormat="1" applyFont="1" applyBorder="1" applyAlignment="1">
      <alignment horizontal="center" vertical="center"/>
    </xf>
    <xf numFmtId="166" fontId="18" fillId="0" borderId="27" xfId="0" applyNumberFormat="1" applyFont="1" applyBorder="1" applyAlignment="1">
      <alignment horizontal="center" vertical="center"/>
    </xf>
    <xf numFmtId="2" fontId="18" fillId="0" borderId="35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left" vertical="center"/>
    </xf>
    <xf numFmtId="14" fontId="15" fillId="0" borderId="37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2" fontId="18" fillId="0" borderId="39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167" fontId="17" fillId="0" borderId="39" xfId="0" applyNumberFormat="1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2" fontId="20" fillId="0" borderId="35" xfId="0" applyNumberFormat="1" applyFont="1" applyBorder="1" applyAlignment="1">
      <alignment horizontal="center" vertical="center"/>
    </xf>
    <xf numFmtId="166" fontId="20" fillId="0" borderId="27" xfId="0" applyNumberFormat="1" applyFont="1" applyBorder="1" applyAlignment="1">
      <alignment horizontal="center" vertical="center"/>
    </xf>
    <xf numFmtId="166" fontId="20" fillId="0" borderId="38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14" fontId="15" fillId="0" borderId="41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left" vertical="center"/>
    </xf>
    <xf numFmtId="14" fontId="15" fillId="0" borderId="38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168" fontId="10" fillId="0" borderId="43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10" fillId="0" borderId="27" xfId="0" applyNumberFormat="1" applyFont="1" applyBorder="1" applyAlignment="1">
      <alignment horizontal="center" vertical="center"/>
    </xf>
    <xf numFmtId="167" fontId="22" fillId="0" borderId="0" xfId="0" applyNumberFormat="1" applyFont="1" applyBorder="1" applyAlignment="1">
      <alignment vertical="center"/>
    </xf>
    <xf numFmtId="2" fontId="10" fillId="0" borderId="35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/>
    </xf>
    <xf numFmtId="168" fontId="10" fillId="0" borderId="34" xfId="0" applyNumberFormat="1" applyFont="1" applyBorder="1" applyAlignment="1">
      <alignment horizontal="center" vertical="center"/>
    </xf>
    <xf numFmtId="166" fontId="17" fillId="0" borderId="27" xfId="0" applyNumberFormat="1" applyFont="1" applyBorder="1" applyAlignment="1">
      <alignment horizontal="center" vertical="center"/>
    </xf>
    <xf numFmtId="2" fontId="17" fillId="0" borderId="3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168" fontId="10" fillId="0" borderId="37" xfId="0" applyNumberFormat="1" applyFont="1" applyBorder="1" applyAlignment="1">
      <alignment horizontal="center" vertical="center"/>
    </xf>
    <xf numFmtId="166" fontId="17" fillId="0" borderId="38" xfId="0" applyNumberFormat="1" applyFont="1" applyBorder="1" applyAlignment="1">
      <alignment horizontal="center" vertical="center"/>
    </xf>
    <xf numFmtId="2" fontId="17" fillId="0" borderId="39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/>
    </xf>
    <xf numFmtId="0" fontId="24" fillId="0" borderId="0" xfId="2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16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vertical="center"/>
    </xf>
    <xf numFmtId="0" fontId="6" fillId="3" borderId="46" xfId="0" applyFont="1" applyFill="1" applyBorder="1" applyAlignment="1">
      <alignment vertical="center"/>
    </xf>
    <xf numFmtId="0" fontId="10" fillId="0" borderId="34" xfId="0" applyFont="1" applyBorder="1" applyAlignment="1">
      <alignment vertical="center"/>
    </xf>
    <xf numFmtId="49" fontId="10" fillId="0" borderId="34" xfId="0" applyNumberFormat="1" applyFont="1" applyBorder="1" applyAlignment="1">
      <alignment horizontal="left" vertical="center"/>
    </xf>
    <xf numFmtId="14" fontId="10" fillId="0" borderId="34" xfId="0" applyNumberFormat="1" applyFont="1" applyBorder="1" applyAlignment="1">
      <alignment vertical="center"/>
    </xf>
    <xf numFmtId="0" fontId="10" fillId="0" borderId="34" xfId="3" applyFont="1" applyBorder="1" applyAlignment="1">
      <alignment horizontal="left" vertical="center"/>
    </xf>
    <xf numFmtId="49" fontId="10" fillId="0" borderId="34" xfId="3" applyNumberFormat="1" applyFont="1" applyBorder="1" applyAlignment="1">
      <alignment vertical="center"/>
    </xf>
    <xf numFmtId="0" fontId="10" fillId="0" borderId="34" xfId="0" applyFont="1" applyBorder="1" applyAlignment="1">
      <alignment horizontal="right" vertical="center"/>
    </xf>
    <xf numFmtId="0" fontId="0" fillId="0" borderId="34" xfId="0" applyBorder="1"/>
    <xf numFmtId="2" fontId="10" fillId="0" borderId="34" xfId="0" applyNumberFormat="1" applyFont="1" applyBorder="1" applyAlignment="1">
      <alignment vertical="center"/>
    </xf>
    <xf numFmtId="49" fontId="10" fillId="0" borderId="34" xfId="0" applyNumberFormat="1" applyFont="1" applyBorder="1" applyAlignment="1">
      <alignment vertical="center"/>
    </xf>
    <xf numFmtId="9" fontId="10" fillId="0" borderId="34" xfId="0" applyNumberFormat="1" applyFont="1" applyBorder="1" applyAlignment="1">
      <alignment horizontal="left" vertical="center"/>
    </xf>
    <xf numFmtId="49" fontId="10" fillId="0" borderId="34" xfId="3" applyNumberFormat="1" applyFont="1" applyBorder="1" applyAlignment="1">
      <alignment horizontal="left" vertical="center"/>
    </xf>
    <xf numFmtId="2" fontId="10" fillId="0" borderId="34" xfId="3" applyNumberFormat="1" applyFont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0" xfId="0" applyBorder="1"/>
    <xf numFmtId="2" fontId="11" fillId="0" borderId="35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2</xdr:col>
      <xdr:colOff>152400</xdr:colOff>
      <xdr:row>5</xdr:row>
      <xdr:rowOff>76200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95250</xdr:rowOff>
    </xdr:from>
    <xdr:to>
      <xdr:col>3</xdr:col>
      <xdr:colOff>428625</xdr:colOff>
      <xdr:row>5</xdr:row>
      <xdr:rowOff>123825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95250"/>
          <a:ext cx="1228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66675</xdr:colOff>
      <xdr:row>57</xdr:row>
      <xdr:rowOff>28575</xdr:rowOff>
    </xdr:from>
    <xdr:to>
      <xdr:col>14</xdr:col>
      <xdr:colOff>314325</xdr:colOff>
      <xdr:row>62</xdr:row>
      <xdr:rowOff>161925</xdr:rowOff>
    </xdr:to>
    <xdr:pic>
      <xdr:nvPicPr>
        <xdr:cNvPr id="4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2058650"/>
          <a:ext cx="1504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152400</xdr:colOff>
      <xdr:row>56</xdr:row>
      <xdr:rowOff>104775</xdr:rowOff>
    </xdr:from>
    <xdr:to>
      <xdr:col>6</xdr:col>
      <xdr:colOff>838200</xdr:colOff>
      <xdr:row>62</xdr:row>
      <xdr:rowOff>95250</xdr:rowOff>
    </xdr:to>
    <xdr:pic>
      <xdr:nvPicPr>
        <xdr:cNvPr id="5" name="Рисунок 4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1944350"/>
          <a:ext cx="1190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266700</xdr:colOff>
      <xdr:row>58</xdr:row>
      <xdr:rowOff>19050</xdr:rowOff>
    </xdr:from>
    <xdr:to>
      <xdr:col>9</xdr:col>
      <xdr:colOff>542925</xdr:colOff>
      <xdr:row>61</xdr:row>
      <xdr:rowOff>152400</xdr:rowOff>
    </xdr:to>
    <xdr:pic>
      <xdr:nvPicPr>
        <xdr:cNvPr id="6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2211050"/>
          <a:ext cx="88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561975</xdr:colOff>
      <xdr:row>0</xdr:row>
      <xdr:rowOff>133350</xdr:rowOff>
    </xdr:from>
    <xdr:to>
      <xdr:col>13</xdr:col>
      <xdr:colOff>628650</xdr:colOff>
      <xdr:row>4</xdr:row>
      <xdr:rowOff>133350</xdr:rowOff>
    </xdr:to>
    <xdr:pic>
      <xdr:nvPicPr>
        <xdr:cNvPr id="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3350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Кейрин.табл муж (3)"/>
      <sheetName val="муж к (2)"/>
      <sheetName val="Кейрин. ж"/>
      <sheetName val="жен к (3)"/>
      <sheetName val="Кейрин. юниоры"/>
      <sheetName val="юниоры к (4)"/>
      <sheetName val="Кейрин.табл юниорки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Кейрин.табл муж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юниоры тех "/>
      <sheetName val="муж тех   (2)"/>
      <sheetName val="жен тех "/>
      <sheetName val="юниорки тех 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омниум муж.  (2)"/>
      <sheetName val="омниум юниоры (2)"/>
      <sheetName val="омниум жен (2)"/>
      <sheetName val="омниум юниорки (2)"/>
      <sheetName val="муж Гст"/>
      <sheetName val="жен Гст"/>
      <sheetName val="юниоры Гст"/>
      <sheetName val="юниорки Гст"/>
      <sheetName val="муж спринт на 16 чел (2)"/>
      <sheetName val="омниум муж. "/>
      <sheetName val="омниум жен."/>
      <sheetName val="омниум юниоры"/>
      <sheetName val="омниум юниорки."/>
      <sheetName val="гонка по очкам муж.  (3)"/>
      <sheetName val="гонка по очкам жен. (2)"/>
      <sheetName val="гонка по очкам юниоры (3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выб муж.  (5)"/>
      <sheetName val="выб жен. (4)"/>
      <sheetName val="выб юниоры (5)"/>
      <sheetName val="выб юниорки. (4)"/>
      <sheetName val="кейрин муж (3)"/>
      <sheetName val="кейрин жен (3)"/>
      <sheetName val="кейрин юниоры"/>
      <sheetName val="кейрин юниорки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игп муж"/>
      <sheetName val="игп жен)"/>
      <sheetName val="игп юниоры."/>
      <sheetName val="игп юниорки."/>
      <sheetName val="список"/>
      <sheetName val="список общий 19-22"/>
      <sheetName val="список общий 17-18"/>
      <sheetName val="ком гонка юниоры 17-18"/>
      <sheetName val="ком гонка юниоры 19-22"/>
      <sheetName val="ком гонка юниорки 17-18"/>
      <sheetName val="ком гонка юниорки 19-22"/>
      <sheetName val="ком гонка юниоры 17-18 (2)"/>
      <sheetName val="ком гонка юниоры 19-22 (2)"/>
      <sheetName val="ком гонка юниорки 17-18 (2)"/>
      <sheetName val="ком гонка юниорки 19-22 (2)"/>
      <sheetName val="ком спринт юниорки 17-18 кв"/>
      <sheetName val="ком спринт юниоры 17-18 кв"/>
      <sheetName val="ком спринт юниорки 19-22 кв"/>
      <sheetName val="ком спринт юниоры 19-22 кв"/>
      <sheetName val="ком спринт юниорки 17-18 1 р"/>
      <sheetName val="ком спринт юниоры 17-18 1 р "/>
      <sheetName val="ком спринт юниорки 19-22 кв (3)"/>
      <sheetName val="ком спринт юниоры 19-22 1 раунд"/>
      <sheetName val="ком спринт юниорки 17-18 кв (2"/>
      <sheetName val="ком спринт юниоры 17-18 кв (2)"/>
      <sheetName val="ком спринт юниорки 19-22 кв (4"/>
      <sheetName val="ком спринт юниоры 19-22 кв (2)"/>
      <sheetName val="Гит 200 м юниоры 19-22"/>
      <sheetName val="Гит 200 м юниорки 19-22"/>
      <sheetName val="Гит 200 м юниоры 17-18"/>
      <sheetName val="Гит 200 м юниорки"/>
      <sheetName val="муж спринт итог"/>
      <sheetName val="жен спринт итог (2)"/>
      <sheetName val="юниоры спринт итог (2)"/>
      <sheetName val="юниорки спринт итог (3)"/>
      <sheetName val="муж скретч ом 1"/>
      <sheetName val="темпо муж"/>
      <sheetName val="муж выб ом 3"/>
      <sheetName val="Омниум итог муж"/>
      <sheetName val="муж кейрин итог (2)"/>
      <sheetName val="муж выб"/>
      <sheetName val="муж медисон"/>
      <sheetName val="муж скретч"/>
      <sheetName val="Игп юниоры 19-22"/>
      <sheetName val="игп жен"/>
      <sheetName val="игп юниоры"/>
      <sheetName val="Игп юниорки"/>
      <sheetName val="Гит 500 м жен (3)"/>
      <sheetName val="гит 1000 юниоры 19-22"/>
      <sheetName val="гонка по очкам юниоры 19-22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КМС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КМС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КМС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Республика Удмуртия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Республика Удмуртия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Республика Удмуртия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Республика Удмуртия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Республика Удмуртия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T83"/>
  <sheetViews>
    <sheetView tabSelected="1" topLeftCell="A12" zoomScaleNormal="100" workbookViewId="0">
      <selection activeCell="A48" sqref="A48"/>
    </sheetView>
  </sheetViews>
  <sheetFormatPr defaultRowHeight="12.75" x14ac:dyDescent="0.2"/>
  <cols>
    <col min="1" max="1" width="7" customWidth="1"/>
    <col min="2" max="2" width="4.7109375" customWidth="1"/>
    <col min="3" max="3" width="12.28515625" customWidth="1"/>
    <col min="4" max="4" width="19.42578125" customWidth="1"/>
    <col min="5" max="5" width="10.42578125" customWidth="1"/>
    <col min="6" max="6" width="7.5703125" customWidth="1"/>
    <col min="7" max="7" width="21.28515625" customWidth="1"/>
    <col min="14" max="14" width="9.7109375" customWidth="1"/>
    <col min="15" max="15" width="11.140625" customWidth="1"/>
    <col min="20" max="25" width="4.7109375" customWidth="1"/>
    <col min="26" max="26" width="3.140625" customWidth="1"/>
    <col min="28" max="28" width="5.42578125" customWidth="1"/>
    <col min="29" max="29" width="4.42578125" customWidth="1"/>
  </cols>
  <sheetData>
    <row r="1" spans="1:20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6.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ht="2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0" ht="10.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ht="11.4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0" ht="23.25" customHeight="1" x14ac:dyDescent="0.2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20" ht="21" x14ac:dyDescent="0.2">
      <c r="A7" s="3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20" ht="6.6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20" ht="19.5" thickTop="1" x14ac:dyDescent="0.2">
      <c r="A9" s="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20" ht="18.75" x14ac:dyDescent="0.2">
      <c r="A10" s="8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20" ht="18.75" x14ac:dyDescent="0.2">
      <c r="A11" s="11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T11" s="14"/>
    </row>
    <row r="12" spans="1:20" ht="13.5" customHeight="1" x14ac:dyDescent="0.2">
      <c r="A12" s="15" t="s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T12" s="14"/>
    </row>
    <row r="13" spans="1:20" ht="15.75" x14ac:dyDescent="0.2">
      <c r="A13" s="18" t="s">
        <v>8</v>
      </c>
      <c r="B13" s="19"/>
      <c r="C13" s="19"/>
      <c r="D13" s="19"/>
      <c r="E13" s="20"/>
      <c r="F13" s="21"/>
      <c r="G13" s="22" t="s">
        <v>9</v>
      </c>
      <c r="H13" s="23"/>
      <c r="I13" s="23"/>
      <c r="J13" s="23"/>
      <c r="K13" s="23"/>
      <c r="L13" s="23"/>
      <c r="M13" s="24"/>
      <c r="N13" s="25"/>
      <c r="O13" s="26" t="s">
        <v>10</v>
      </c>
      <c r="T13" s="14"/>
    </row>
    <row r="14" spans="1:20" ht="15.75" x14ac:dyDescent="0.2">
      <c r="A14" s="27" t="s">
        <v>11</v>
      </c>
      <c r="B14" s="28"/>
      <c r="C14" s="28"/>
      <c r="D14" s="28"/>
      <c r="E14" s="29"/>
      <c r="F14" s="30"/>
      <c r="G14" s="31" t="s">
        <v>12</v>
      </c>
      <c r="H14" s="32"/>
      <c r="I14" s="32"/>
      <c r="J14" s="32"/>
      <c r="K14" s="32"/>
      <c r="L14" s="32"/>
      <c r="M14" s="33"/>
      <c r="N14" s="34"/>
      <c r="O14" s="35" t="s">
        <v>13</v>
      </c>
      <c r="T14" s="14"/>
    </row>
    <row r="15" spans="1:20" ht="15" x14ac:dyDescent="0.2">
      <c r="A15" s="36" t="s">
        <v>14</v>
      </c>
      <c r="B15" s="37"/>
      <c r="C15" s="37"/>
      <c r="D15" s="37"/>
      <c r="E15" s="37"/>
      <c r="F15" s="37"/>
      <c r="G15" s="38"/>
      <c r="H15" s="39" t="s">
        <v>15</v>
      </c>
      <c r="I15" s="40"/>
      <c r="J15" s="40"/>
      <c r="K15" s="40"/>
      <c r="L15" s="40"/>
      <c r="M15" s="40"/>
      <c r="N15" s="40"/>
      <c r="O15" s="41"/>
      <c r="T15" s="14"/>
    </row>
    <row r="16" spans="1:20" ht="15" x14ac:dyDescent="0.2">
      <c r="A16" s="42"/>
      <c r="B16" s="44"/>
      <c r="C16" s="44"/>
      <c r="D16" s="43"/>
      <c r="E16" s="45" t="s">
        <v>7</v>
      </c>
      <c r="F16" s="43"/>
      <c r="G16" s="45"/>
      <c r="H16" s="46" t="s">
        <v>16</v>
      </c>
      <c r="I16" s="47"/>
      <c r="J16" s="47"/>
      <c r="K16" s="47"/>
      <c r="L16" s="47"/>
      <c r="M16" s="47"/>
      <c r="N16" s="47"/>
      <c r="O16" s="48"/>
    </row>
    <row r="17" spans="1:20" ht="15" x14ac:dyDescent="0.2">
      <c r="A17" s="42" t="s">
        <v>17</v>
      </c>
      <c r="B17" s="44"/>
      <c r="C17" s="44"/>
      <c r="D17" s="45"/>
      <c r="E17" s="49"/>
      <c r="F17" s="43"/>
      <c r="G17" s="50" t="s">
        <v>18</v>
      </c>
      <c r="H17" s="46" t="s">
        <v>19</v>
      </c>
      <c r="I17" s="47"/>
      <c r="J17" s="47"/>
      <c r="K17" s="47"/>
      <c r="L17" s="47"/>
      <c r="M17" s="47"/>
      <c r="N17" s="47"/>
      <c r="O17" s="48"/>
      <c r="T17" s="51"/>
    </row>
    <row r="18" spans="1:20" ht="15" x14ac:dyDescent="0.2">
      <c r="A18" s="42" t="s">
        <v>20</v>
      </c>
      <c r="B18" s="44"/>
      <c r="C18" s="44"/>
      <c r="D18" s="45"/>
      <c r="E18" s="49"/>
      <c r="F18" s="43"/>
      <c r="G18" s="50" t="s">
        <v>21</v>
      </c>
      <c r="H18" s="46" t="s">
        <v>22</v>
      </c>
      <c r="I18" s="47"/>
      <c r="J18" s="47"/>
      <c r="K18" s="47"/>
      <c r="L18" s="47"/>
      <c r="M18" s="47"/>
      <c r="N18" s="47"/>
      <c r="O18" s="48"/>
      <c r="T18" s="51"/>
    </row>
    <row r="19" spans="1:20" ht="16.5" thickBot="1" x14ac:dyDescent="0.25">
      <c r="A19" s="42" t="s">
        <v>23</v>
      </c>
      <c r="B19" s="52"/>
      <c r="C19" s="52"/>
      <c r="D19" s="53"/>
      <c r="E19" s="54"/>
      <c r="F19" s="53"/>
      <c r="G19" s="50" t="s">
        <v>24</v>
      </c>
      <c r="H19" s="55" t="s">
        <v>25</v>
      </c>
      <c r="I19" s="56"/>
      <c r="J19" s="56"/>
      <c r="K19" s="56"/>
      <c r="L19" s="56"/>
      <c r="M19" s="57">
        <v>4</v>
      </c>
      <c r="O19" s="58" t="s">
        <v>26</v>
      </c>
      <c r="T19" s="51"/>
    </row>
    <row r="20" spans="1:20" ht="14.25" thickTop="1" thickBot="1" x14ac:dyDescent="0.25">
      <c r="A20" s="59"/>
      <c r="B20" s="60"/>
      <c r="C20" s="60"/>
      <c r="D20" s="59"/>
      <c r="E20" s="61"/>
      <c r="F20" s="59"/>
      <c r="G20" s="59"/>
      <c r="H20" s="62"/>
      <c r="I20" s="62"/>
      <c r="J20" s="62"/>
      <c r="K20" s="62"/>
      <c r="L20" s="62"/>
      <c r="M20" s="63"/>
      <c r="N20" s="59"/>
      <c r="O20" s="59"/>
      <c r="T20" s="51"/>
    </row>
    <row r="21" spans="1:20" x14ac:dyDescent="0.2">
      <c r="A21" s="64" t="s">
        <v>27</v>
      </c>
      <c r="B21" s="65" t="s">
        <v>28</v>
      </c>
      <c r="C21" s="65" t="s">
        <v>29</v>
      </c>
      <c r="D21" s="65" t="s">
        <v>30</v>
      </c>
      <c r="E21" s="66" t="s">
        <v>31</v>
      </c>
      <c r="F21" s="65" t="s">
        <v>32</v>
      </c>
      <c r="G21" s="65" t="s">
        <v>33</v>
      </c>
      <c r="H21" s="67" t="s">
        <v>34</v>
      </c>
      <c r="I21" s="68"/>
      <c r="J21" s="68"/>
      <c r="K21" s="69"/>
      <c r="L21" s="70" t="s">
        <v>35</v>
      </c>
      <c r="M21" s="71" t="s">
        <v>36</v>
      </c>
      <c r="N21" s="72" t="s">
        <v>37</v>
      </c>
      <c r="O21" s="73" t="s">
        <v>38</v>
      </c>
      <c r="T21" s="51"/>
    </row>
    <row r="22" spans="1:20" ht="13.5" thickBot="1" x14ac:dyDescent="0.25">
      <c r="A22" s="74"/>
      <c r="B22" s="75"/>
      <c r="C22" s="75"/>
      <c r="D22" s="75"/>
      <c r="E22" s="76"/>
      <c r="F22" s="75"/>
      <c r="G22" s="75"/>
      <c r="H22" s="77" t="s">
        <v>39</v>
      </c>
      <c r="I22" s="77" t="s">
        <v>40</v>
      </c>
      <c r="J22" s="77" t="s">
        <v>41</v>
      </c>
      <c r="K22" s="77" t="s">
        <v>42</v>
      </c>
      <c r="L22" s="78"/>
      <c r="M22" s="79"/>
      <c r="N22" s="80"/>
      <c r="O22" s="81"/>
    </row>
    <row r="23" spans="1:20" ht="22.5" customHeight="1" x14ac:dyDescent="0.2">
      <c r="A23" s="82">
        <v>1</v>
      </c>
      <c r="B23" s="83">
        <v>34</v>
      </c>
      <c r="C23" s="84">
        <f>IF(ISBLANK($B23),"",VLOOKUP($B23,[1]список!$B$1:$G$544,2,0))</f>
        <v>10054263400</v>
      </c>
      <c r="D23" s="84" t="str">
        <f>IF(ISBLANK($B23),"",VLOOKUP($B23,[1]список!$B$1:$G$544,3,0))</f>
        <v>Иванченко Алена</v>
      </c>
      <c r="E23" s="85">
        <f>IF(ISBLANK($B23),"",VLOOKUP($B23,[1]список!$B$1:$G$544,4,0))</f>
        <v>37945</v>
      </c>
      <c r="F23" s="85" t="str">
        <f>IF(ISBLANK($B23),"",VLOOKUP($B23,[1]список!$B$1:$H$544,5,0))</f>
        <v>МСМК</v>
      </c>
      <c r="G23" s="86" t="str">
        <f>IF(ISBLANK($B23),"",VLOOKUP($B23,[1]список!$B$1:$H$544,6,0))</f>
        <v>Санкт-Петербург</v>
      </c>
      <c r="H23" s="87">
        <v>8.2310185185185188E-4</v>
      </c>
      <c r="I23" s="88">
        <f>I24-H23</f>
        <v>7.4707175925925906E-4</v>
      </c>
      <c r="J23" s="88"/>
      <c r="K23" s="88"/>
      <c r="L23" s="89"/>
      <c r="M23" s="90"/>
      <c r="N23" s="91"/>
      <c r="O23" s="92" t="s">
        <v>65</v>
      </c>
    </row>
    <row r="24" spans="1:20" ht="22.5" customHeight="1" x14ac:dyDescent="0.2">
      <c r="A24" s="93">
        <v>1</v>
      </c>
      <c r="B24" s="94">
        <v>35</v>
      </c>
      <c r="C24" s="95">
        <f>IF(ISBLANK($B24),"",VLOOKUP($B24,[1]список!$B$1:$G$544,2,0))</f>
        <v>10049916685</v>
      </c>
      <c r="D24" s="95" t="str">
        <f>IF(ISBLANK($B24),"",VLOOKUP($B24,[1]список!$B$1:$G$544,3,0))</f>
        <v>Валгонен Валерия</v>
      </c>
      <c r="E24" s="96">
        <f>IF(ISBLANK($B24),"",VLOOKUP($B24,[1]список!$B$1:$G$544,4,0))</f>
        <v>37678</v>
      </c>
      <c r="F24" s="96" t="str">
        <f>IF(ISBLANK($B24),"",VLOOKUP($B24,[1]список!$B$1:$H$544,5,0))</f>
        <v>МСМК</v>
      </c>
      <c r="G24" s="97" t="str">
        <f>IF(ISBLANK($B24),"",VLOOKUP($B24,[1]список!$B$1:$H$544,6,0))</f>
        <v>Санкт-Петербург</v>
      </c>
      <c r="H24" s="98"/>
      <c r="I24" s="99">
        <v>1.5701736111111109E-3</v>
      </c>
      <c r="J24" s="99"/>
      <c r="K24" s="99"/>
      <c r="L24" s="100"/>
      <c r="M24" s="101"/>
      <c r="N24" s="102"/>
      <c r="O24" s="197" t="s">
        <v>43</v>
      </c>
    </row>
    <row r="25" spans="1:20" ht="22.5" customHeight="1" x14ac:dyDescent="0.2">
      <c r="A25" s="93">
        <v>1</v>
      </c>
      <c r="B25" s="94">
        <v>37</v>
      </c>
      <c r="C25" s="95">
        <f>IF(ISBLANK($B25),"",VLOOKUP($B25,[1]список!$B$1:$G$544,2,0))</f>
        <v>10094559422</v>
      </c>
      <c r="D25" s="95" t="str">
        <f>IF(ISBLANK($B25),"",VLOOKUP($B25,[1]список!$B$1:$G$544,3,0))</f>
        <v>Смирнова Диана</v>
      </c>
      <c r="E25" s="96">
        <f>IF(ISBLANK($B25),"",VLOOKUP($B25,[1]список!$B$1:$G$544,4,0))</f>
        <v>38505</v>
      </c>
      <c r="F25" s="96" t="str">
        <f>IF(ISBLANK($B25),"",VLOOKUP($B25,[1]список!$B$1:$H$544,5,0))</f>
        <v>МС</v>
      </c>
      <c r="G25" s="97" t="str">
        <f>IF(ISBLANK($B25),"",VLOOKUP($B25,[1]список!$B$1:$H$544,6,0))</f>
        <v>Санкт-Петербург</v>
      </c>
      <c r="H25" s="104"/>
      <c r="I25" s="104"/>
      <c r="J25" s="104"/>
      <c r="K25" s="104"/>
      <c r="L25" s="104"/>
      <c r="M25" s="105"/>
      <c r="N25" s="106"/>
      <c r="O25" s="103"/>
    </row>
    <row r="26" spans="1:20" ht="22.5" customHeight="1" thickBot="1" x14ac:dyDescent="0.25">
      <c r="A26" s="107">
        <v>1</v>
      </c>
      <c r="B26" s="108">
        <v>102</v>
      </c>
      <c r="C26" s="109">
        <f>IF(ISBLANK($B26),"",VLOOKUP($B26,[1]список!$B$1:$G$544,2,0))</f>
        <v>10079777026</v>
      </c>
      <c r="D26" s="109" t="str">
        <f>IF(ISBLANK($B26),"",VLOOKUP($B26,[1]список!$B$1:$G$544,3,0))</f>
        <v>Самсонова Анастасия</v>
      </c>
      <c r="E26" s="110">
        <f>IF(ISBLANK($B26),"",VLOOKUP($B26,[1]список!$B$1:$G$544,4,0))</f>
        <v>38050</v>
      </c>
      <c r="F26" s="110" t="str">
        <f>IF(ISBLANK($B26),"",VLOOKUP($B26,[1]список!$B$1:$H$544,5,0))</f>
        <v>МС</v>
      </c>
      <c r="G26" s="111" t="s">
        <v>67</v>
      </c>
      <c r="H26" s="112"/>
      <c r="I26" s="112"/>
      <c r="J26" s="112"/>
      <c r="K26" s="112"/>
      <c r="L26" s="112"/>
      <c r="M26" s="113"/>
      <c r="N26" s="114"/>
      <c r="O26" s="115"/>
    </row>
    <row r="27" spans="1:20" ht="22.5" customHeight="1" x14ac:dyDescent="0.2">
      <c r="A27" s="82">
        <v>2</v>
      </c>
      <c r="B27" s="116">
        <v>128</v>
      </c>
      <c r="C27" s="84">
        <f>IF(ISBLANK($B27),"",VLOOKUP($B27,[1]список!$B$1:$G$544,2,0))</f>
        <v>10036042225</v>
      </c>
      <c r="D27" s="84" t="str">
        <f>IF(ISBLANK($B27),"",VLOOKUP($B27,[1]список!$B$1:$G$544,3,0))</f>
        <v>Балаева Софья</v>
      </c>
      <c r="E27" s="85">
        <f>IF(ISBLANK($B27),"",VLOOKUP($B27,[1]список!$B$1:$G$544,4,0))</f>
        <v>37325</v>
      </c>
      <c r="F27" s="85" t="str">
        <f>IF(ISBLANK($B27),"",VLOOKUP($B27,[1]список!$B$1:$H$544,5,0))</f>
        <v>МС</v>
      </c>
      <c r="G27" s="86" t="str">
        <f>IF(ISBLANK($B27),"",VLOOKUP($B27,[1]список!$B$1:$H$544,6,0))</f>
        <v>Москва</v>
      </c>
      <c r="H27" s="87">
        <v>8.5542824074074069E-4</v>
      </c>
      <c r="I27" s="88">
        <f>I28-H27</f>
        <v>8.060879629629632E-4</v>
      </c>
      <c r="J27" s="88"/>
      <c r="K27" s="88"/>
      <c r="L27" s="89"/>
      <c r="M27" s="90"/>
      <c r="N27" s="91"/>
      <c r="O27" s="92" t="s">
        <v>65</v>
      </c>
    </row>
    <row r="28" spans="1:20" ht="22.5" customHeight="1" x14ac:dyDescent="0.2">
      <c r="A28" s="93">
        <v>2</v>
      </c>
      <c r="B28" s="117">
        <v>129</v>
      </c>
      <c r="C28" s="95">
        <f>IF(ISBLANK($B28),"",VLOOKUP($B28,[1]список!$B$1:$G$544,2,0))</f>
        <v>10036017494</v>
      </c>
      <c r="D28" s="95" t="str">
        <f>IF(ISBLANK($B28),"",VLOOKUP($B28,[1]список!$B$1:$G$544,3,0))</f>
        <v>Голяева Валерия</v>
      </c>
      <c r="E28" s="96">
        <f>IF(ISBLANK($B28),"",VLOOKUP($B28,[1]список!$B$1:$G$544,4,0))</f>
        <v>37057</v>
      </c>
      <c r="F28" s="96" t="str">
        <f>IF(ISBLANK($B28),"",VLOOKUP($B28,[1]список!$B$1:$H$544,5,0))</f>
        <v>МС</v>
      </c>
      <c r="G28" s="97" t="str">
        <f>IF(ISBLANK($B28),"",VLOOKUP($B28,[1]список!$B$1:$H$544,6,0))</f>
        <v>Москва</v>
      </c>
      <c r="H28" s="98"/>
      <c r="I28" s="99">
        <v>1.6615162037037039E-3</v>
      </c>
      <c r="J28" s="99"/>
      <c r="K28" s="99"/>
      <c r="L28" s="100"/>
      <c r="M28" s="118"/>
      <c r="N28" s="102"/>
      <c r="O28" s="197" t="s">
        <v>43</v>
      </c>
    </row>
    <row r="29" spans="1:20" ht="22.5" customHeight="1" x14ac:dyDescent="0.2">
      <c r="A29" s="93">
        <v>2</v>
      </c>
      <c r="B29" s="117">
        <v>130</v>
      </c>
      <c r="C29" s="95">
        <f>IF(ISBLANK($B29),"",VLOOKUP($B29,[1]список!$B$1:$G$544,2,0))</f>
        <v>10036015070</v>
      </c>
      <c r="D29" s="95" t="str">
        <f>IF(ISBLANK($B29),"",VLOOKUP($B29,[1]список!$B$1:$G$544,3,0))</f>
        <v>Захаркина Валерия</v>
      </c>
      <c r="E29" s="96">
        <f>IF(ISBLANK($B29),"",VLOOKUP($B29,[1]список!$B$1:$G$544,4,0))</f>
        <v>36912</v>
      </c>
      <c r="F29" s="96" t="str">
        <f>IF(ISBLANK($B29),"",VLOOKUP($B29,[1]список!$B$1:$H$544,5,0))</f>
        <v>МС</v>
      </c>
      <c r="G29" s="97" t="str">
        <f>IF(ISBLANK($B29),"",VLOOKUP($B29,[1]список!$B$1:$H$544,6,0))</f>
        <v>Москва</v>
      </c>
      <c r="H29" s="119"/>
      <c r="I29" s="119"/>
      <c r="J29" s="119"/>
      <c r="K29" s="119"/>
      <c r="L29" s="119"/>
      <c r="M29" s="118"/>
      <c r="N29" s="102"/>
      <c r="O29" s="103"/>
    </row>
    <row r="30" spans="1:20" ht="22.5" customHeight="1" thickBot="1" x14ac:dyDescent="0.25">
      <c r="A30" s="107">
        <v>2</v>
      </c>
      <c r="B30" s="108">
        <v>131</v>
      </c>
      <c r="C30" s="109">
        <f>IF(ISBLANK($B30),"",VLOOKUP($B30,[1]список!$B$1:$G$544,2,0))</f>
        <v>1003605587</v>
      </c>
      <c r="D30" s="109" t="str">
        <f>IF(ISBLANK($B30),"",VLOOKUP($B30,[1]список!$B$1:$G$544,3,0))</f>
        <v>Стешина Александра</v>
      </c>
      <c r="E30" s="110">
        <f>IF(ISBLANK($B30),"",VLOOKUP($B30,[1]список!$B$1:$G$544,4,0))</f>
        <v>37058</v>
      </c>
      <c r="F30" s="110" t="str">
        <f>IF(ISBLANK($B30),"",VLOOKUP($B30,[1]список!$B$1:$H$544,5,0))</f>
        <v>МС</v>
      </c>
      <c r="G30" s="111" t="str">
        <f>IF(ISBLANK($B30),"",VLOOKUP($B30,[1]список!$B$1:$H$544,6,0))</f>
        <v>Москва</v>
      </c>
      <c r="H30" s="120"/>
      <c r="I30" s="120"/>
      <c r="J30" s="120"/>
      <c r="K30" s="120"/>
      <c r="L30" s="120"/>
      <c r="M30" s="121"/>
      <c r="N30" s="122"/>
      <c r="O30" s="115"/>
    </row>
    <row r="31" spans="1:20" ht="22.5" customHeight="1" x14ac:dyDescent="0.2">
      <c r="A31" s="82">
        <v>3</v>
      </c>
      <c r="B31" s="116">
        <v>54</v>
      </c>
      <c r="C31" s="84">
        <f>IF(ISBLANK($B31),"",VLOOKUP($B31,[1]список!$B$1:$G$544,2,0))</f>
        <v>10083214765</v>
      </c>
      <c r="D31" s="84" t="str">
        <f>IF(ISBLANK($B31),"",VLOOKUP($B31,[1]список!$B$1:$G$544,3,0))</f>
        <v>Крапивина Дарья</v>
      </c>
      <c r="E31" s="85">
        <f>IF(ISBLANK($B31),"",VLOOKUP($B31,[1]список!$B$1:$G$544,4,0))</f>
        <v>38652</v>
      </c>
      <c r="F31" s="85" t="str">
        <f>IF(ISBLANK($B31),"",VLOOKUP($B31,[1]список!$B$1:$H$544,5,0))</f>
        <v>МС</v>
      </c>
      <c r="G31" s="86" t="s">
        <v>67</v>
      </c>
      <c r="H31" s="87">
        <v>8.5636574074074076E-4</v>
      </c>
      <c r="I31" s="88"/>
      <c r="J31" s="88"/>
      <c r="K31" s="88"/>
      <c r="L31" s="89"/>
      <c r="M31" s="90"/>
      <c r="N31" s="91"/>
      <c r="O31" s="92" t="s">
        <v>65</v>
      </c>
    </row>
    <row r="32" spans="1:20" ht="22.5" customHeight="1" x14ac:dyDescent="0.2">
      <c r="A32" s="93">
        <v>3</v>
      </c>
      <c r="B32" s="117">
        <v>58</v>
      </c>
      <c r="C32" s="95">
        <f>IF(ISBLANK($B32),"",VLOOKUP($B32,[1]список!$B$1:$G$544,2,0))</f>
        <v>10093565473</v>
      </c>
      <c r="D32" s="95" t="str">
        <f>IF(ISBLANK($B32),"",VLOOKUP($B32,[1]список!$B$1:$G$544,3,0))</f>
        <v>Пахомова Анастасия</v>
      </c>
      <c r="E32" s="96">
        <f>IF(ISBLANK($B32),"",VLOOKUP($B32,[1]список!$B$1:$G$544,4,0))</f>
        <v>38388</v>
      </c>
      <c r="F32" s="96" t="str">
        <f>IF(ISBLANK($B32),"",VLOOKUP($B32,[1]список!$B$1:$H$544,5,0))</f>
        <v>КМС</v>
      </c>
      <c r="G32" s="97" t="s">
        <v>67</v>
      </c>
      <c r="H32" s="98"/>
      <c r="I32" s="99"/>
      <c r="J32" s="99"/>
      <c r="K32" s="99"/>
      <c r="L32" s="100"/>
      <c r="M32" s="101"/>
      <c r="N32" s="102"/>
      <c r="O32" s="197" t="s">
        <v>43</v>
      </c>
    </row>
    <row r="33" spans="1:20" ht="22.5" customHeight="1" x14ac:dyDescent="0.2">
      <c r="A33" s="93">
        <v>3</v>
      </c>
      <c r="B33" s="117">
        <v>56</v>
      </c>
      <c r="C33" s="95">
        <f>IF(ISBLANK($B33),"",VLOOKUP($B33,[1]список!$B$1:$G$544,2,0))</f>
        <v>10094394926</v>
      </c>
      <c r="D33" s="95" t="str">
        <f>IF(ISBLANK($B33),"",VLOOKUP($B33,[1]список!$B$1:$G$544,3,0))</f>
        <v>Лебедева Дарья</v>
      </c>
      <c r="E33" s="96">
        <f>IF(ISBLANK($B33),"",VLOOKUP($B33,[1]список!$B$1:$G$544,4,0))</f>
        <v>38595</v>
      </c>
      <c r="F33" s="96" t="str">
        <f>IF(ISBLANK($B33),"",VLOOKUP($B33,[1]список!$B$1:$H$544,5,0))</f>
        <v>КМС</v>
      </c>
      <c r="G33" s="97" t="s">
        <v>67</v>
      </c>
      <c r="H33" s="119"/>
      <c r="I33" s="119"/>
      <c r="J33" s="119"/>
      <c r="K33" s="119"/>
      <c r="L33" s="119"/>
      <c r="M33" s="101"/>
      <c r="N33" s="102"/>
      <c r="O33" s="103"/>
    </row>
    <row r="34" spans="1:20" ht="22.5" customHeight="1" x14ac:dyDescent="0.2">
      <c r="A34" s="93">
        <v>3</v>
      </c>
      <c r="B34" s="123">
        <v>57</v>
      </c>
      <c r="C34" s="124">
        <f>IF(ISBLANK($B34),"",VLOOKUP($B34,[1]список!$B$1:$G$544,2,0))</f>
        <v>10101387010</v>
      </c>
      <c r="D34" s="124" t="str">
        <f>IF(ISBLANK($B34),"",VLOOKUP($B34,[1]список!$B$1:$G$544,3,0))</f>
        <v>Сагдиева Асия</v>
      </c>
      <c r="E34" s="125">
        <f>IF(ISBLANK($B34),"",VLOOKUP($B34,[1]список!$B$1:$G$544,4,0))</f>
        <v>38387</v>
      </c>
      <c r="F34" s="125" t="str">
        <f>IF(ISBLANK($B34),"",VLOOKUP($B34,[1]список!$B$1:$H$544,5,0))</f>
        <v>МС</v>
      </c>
      <c r="G34" s="126" t="s">
        <v>67</v>
      </c>
      <c r="H34" s="119"/>
      <c r="I34" s="119"/>
      <c r="J34" s="119"/>
      <c r="K34" s="119"/>
      <c r="L34" s="119"/>
      <c r="M34" s="101"/>
      <c r="N34" s="127"/>
      <c r="O34" s="103"/>
    </row>
    <row r="35" spans="1:20" ht="22.5" customHeight="1" thickBot="1" x14ac:dyDescent="0.25">
      <c r="A35" s="107">
        <v>3</v>
      </c>
      <c r="B35" s="128">
        <v>55</v>
      </c>
      <c r="C35" s="129">
        <f>IF(ISBLANK($B35),"",VLOOKUP($B35,[1]список!$B$1:$G$544,2,0))</f>
        <v>10101383875</v>
      </c>
      <c r="D35" s="129" t="str">
        <f>IF(ISBLANK($B35),"",VLOOKUP($B35,[1]список!$B$1:$G$544,3,0))</f>
        <v>Бек Анастасия</v>
      </c>
      <c r="E35" s="130">
        <f>IF(ISBLANK($B35),"",VLOOKUP($B35,[1]список!$B$1:$G$544,4,0))</f>
        <v>38568</v>
      </c>
      <c r="F35" s="130" t="str">
        <f>IF(ISBLANK($B35),"",VLOOKUP($B35,[1]список!$B$1:$H$544,5,0))</f>
        <v>МС</v>
      </c>
      <c r="G35" s="131" t="s">
        <v>67</v>
      </c>
      <c r="H35" s="120"/>
      <c r="I35" s="120"/>
      <c r="J35" s="120"/>
      <c r="K35" s="120"/>
      <c r="L35" s="120"/>
      <c r="M35" s="118"/>
      <c r="N35" s="122"/>
      <c r="O35" s="115"/>
    </row>
    <row r="36" spans="1:20" ht="22.5" customHeight="1" x14ac:dyDescent="0.2">
      <c r="A36" s="82">
        <v>4</v>
      </c>
      <c r="B36" s="83">
        <v>103</v>
      </c>
      <c r="C36" s="84">
        <f>IF(ISBLANK($B36),"",VLOOKUP($B36,[1]список!$B$1:$G$544,2,0))</f>
        <v>10077478833</v>
      </c>
      <c r="D36" s="84" t="str">
        <f>IF(ISBLANK($B36),"",VLOOKUP($B36,[1]список!$B$1:$G$544,3,0))</f>
        <v>Новикова Дарья</v>
      </c>
      <c r="E36" s="85">
        <f>IF(ISBLANK($B36),"",VLOOKUP($B36,[1]список!$B$1:$G$544,4,0))</f>
        <v>37484</v>
      </c>
      <c r="F36" s="85" t="str">
        <f>IF(ISBLANK($B36),"",VLOOKUP($B36,[1]список!$B$1:$H$544,5,0))</f>
        <v>МС</v>
      </c>
      <c r="G36" s="86" t="s">
        <v>67</v>
      </c>
      <c r="H36" s="87">
        <v>8.8924768518518519E-4</v>
      </c>
      <c r="I36" s="88"/>
      <c r="J36" s="88"/>
      <c r="K36" s="88"/>
      <c r="L36" s="89"/>
      <c r="M36" s="90"/>
      <c r="N36" s="91"/>
      <c r="O36" s="92" t="s">
        <v>65</v>
      </c>
    </row>
    <row r="37" spans="1:20" ht="22.5" customHeight="1" x14ac:dyDescent="0.2">
      <c r="A37" s="93">
        <v>4</v>
      </c>
      <c r="B37" s="94">
        <v>104</v>
      </c>
      <c r="C37" s="95">
        <f>IF(ISBLANK($B37),"",VLOOKUP($B37,[1]список!$B$1:$G$544,2,0))</f>
        <v>10088344146</v>
      </c>
      <c r="D37" s="95" t="str">
        <f>IF(ISBLANK($B37),"",VLOOKUP($B37,[1]список!$B$1:$G$544,3,0))</f>
        <v>Мучкаева Людмила</v>
      </c>
      <c r="E37" s="96">
        <f>IF(ISBLANK($B37),"",VLOOKUP($B37,[1]список!$B$1:$G$544,4,0))</f>
        <v>38624</v>
      </c>
      <c r="F37" s="96" t="str">
        <f>IF(ISBLANK($B37),"",VLOOKUP($B37,[1]список!$B$1:$H$544,5,0))</f>
        <v>МС</v>
      </c>
      <c r="G37" s="97" t="s">
        <v>67</v>
      </c>
      <c r="H37" s="98"/>
      <c r="I37" s="99"/>
      <c r="J37" s="99"/>
      <c r="K37" s="99"/>
      <c r="L37" s="100"/>
      <c r="M37" s="118">
        <f>M36</f>
        <v>0</v>
      </c>
      <c r="N37" s="102"/>
      <c r="O37" s="197" t="s">
        <v>43</v>
      </c>
    </row>
    <row r="38" spans="1:20" ht="22.5" customHeight="1" x14ac:dyDescent="0.2">
      <c r="A38" s="93">
        <v>4</v>
      </c>
      <c r="B38" s="94">
        <v>105</v>
      </c>
      <c r="C38" s="95">
        <f>IF(ISBLANK($B38),"",VLOOKUP($B38,[1]список!$B$1:$G$544,2,0))</f>
        <v>10079979312</v>
      </c>
      <c r="D38" s="95" t="str">
        <f>IF(ISBLANK($B38),"",VLOOKUP($B38,[1]список!$B$1:$G$544,3,0))</f>
        <v>Козак Вероника</v>
      </c>
      <c r="E38" s="96">
        <f>IF(ISBLANK($B38),"",VLOOKUP($B38,[1]список!$B$1:$G$544,4,0))</f>
        <v>38329</v>
      </c>
      <c r="F38" s="96" t="str">
        <f>IF(ISBLANK($B38),"",VLOOKUP($B38,[1]список!$B$1:$H$544,5,0))</f>
        <v>МС</v>
      </c>
      <c r="G38" s="97" t="s">
        <v>67</v>
      </c>
      <c r="H38" s="119"/>
      <c r="I38" s="119"/>
      <c r="J38" s="119"/>
      <c r="K38" s="119"/>
      <c r="L38" s="119"/>
      <c r="M38" s="118">
        <f>M36</f>
        <v>0</v>
      </c>
      <c r="N38" s="102"/>
      <c r="O38" s="103"/>
    </row>
    <row r="39" spans="1:20" ht="22.5" customHeight="1" thickBot="1" x14ac:dyDescent="0.25">
      <c r="A39" s="107">
        <v>4</v>
      </c>
      <c r="B39" s="132">
        <v>106</v>
      </c>
      <c r="C39" s="109">
        <f>IF(ISBLANK($B39),"",VLOOKUP($B39,[1]список!$B$1:$G$544,2,0))</f>
        <v>10093069258</v>
      </c>
      <c r="D39" s="109" t="str">
        <f>IF(ISBLANK($B39),"",VLOOKUP($B39,[1]список!$B$1:$G$544,3,0))</f>
        <v>Богданова Алена</v>
      </c>
      <c r="E39" s="110">
        <f>IF(ISBLANK($B39),"",VLOOKUP($B39,[1]список!$B$1:$G$544,4,0))</f>
        <v>38836</v>
      </c>
      <c r="F39" s="110" t="str">
        <f>IF(ISBLANK($B39),"",VLOOKUP($B39,[1]список!$B$1:$H$544,5,0))</f>
        <v>КМС</v>
      </c>
      <c r="G39" s="111" t="s">
        <v>67</v>
      </c>
      <c r="H39" s="120"/>
      <c r="I39" s="120"/>
      <c r="J39" s="120"/>
      <c r="K39" s="120"/>
      <c r="L39" s="120"/>
      <c r="M39" s="121"/>
      <c r="N39" s="122"/>
      <c r="O39" s="115"/>
    </row>
    <row r="40" spans="1:20" ht="22.5" customHeight="1" x14ac:dyDescent="0.2">
      <c r="A40" s="82">
        <v>5</v>
      </c>
      <c r="B40" s="116">
        <v>202</v>
      </c>
      <c r="C40" s="84">
        <f>IF(ISBLANK($B40),"",VLOOKUP($B40,[1]список!$B$1:$G$544,2,0))</f>
        <v>10084468994</v>
      </c>
      <c r="D40" s="84" t="str">
        <f>IF(ISBLANK($B40),"",VLOOKUP($B40,[1]список!$B$1:$G$544,3,0))</f>
        <v>Мананникова Анастасия</v>
      </c>
      <c r="E40" s="85">
        <f>IF(ISBLANK($B40),"",VLOOKUP($B40,[1]список!$B$1:$G$544,4,0))</f>
        <v>37914</v>
      </c>
      <c r="F40" s="85" t="str">
        <f>IF(ISBLANK($B40),"",VLOOKUP($B40,[1]список!$B$1:$H$544,5,0))</f>
        <v>МС</v>
      </c>
      <c r="G40" s="86" t="str">
        <f>IF(ISBLANK($B40),"",VLOOKUP($B40,[1]список!$B$1:$H$544,6,0))</f>
        <v>Омская область</v>
      </c>
      <c r="H40" s="87">
        <v>9.1755787037037034E-4</v>
      </c>
      <c r="I40" s="88">
        <f>I41-H40</f>
        <v>8.7025462962962978E-4</v>
      </c>
      <c r="J40" s="88">
        <f>J41-I41</f>
        <v>9.2640046296296285E-4</v>
      </c>
      <c r="K40" s="88">
        <f>L40-J41</f>
        <v>9.5078703703703688E-4</v>
      </c>
      <c r="L40" s="89">
        <v>3.6649999999999999E-3</v>
      </c>
      <c r="M40" s="90">
        <f>$M$19/((L40*24))</f>
        <v>45.475216007276039</v>
      </c>
      <c r="N40" s="91" t="str">
        <f>IF(L40&lt;=TIMEVALUE("4:24,000"),"МСМК",IF(L40&lt;=TIMEVALUE("4:30,000"),"МС",IF(L40&lt;=TIMEVALUE("4:42,000"),"КМС",IF(L40&lt;=TIMEVALUE("4:52,000"),"1 СР",IF(L40&lt;=TIMEVALUE("5:02,000"),"2 СР",IF(L40&lt;=TIMEVALUE("5:12,000"),"3 СР",IF(L40&lt;=TIMEVALUE("5:22,000"),"1 сп.юн.р.")))))))</f>
        <v>1 сп.юн.р.</v>
      </c>
      <c r="O40" s="92" t="s">
        <v>66</v>
      </c>
    </row>
    <row r="41" spans="1:20" ht="22.5" customHeight="1" x14ac:dyDescent="0.2">
      <c r="A41" s="93">
        <v>5</v>
      </c>
      <c r="B41" s="117">
        <v>203</v>
      </c>
      <c r="C41" s="95">
        <f>IF(ISBLANK($B41),"",VLOOKUP($B41,[1]список!$B$1:$G$544,2,0))</f>
        <v>10079773790</v>
      </c>
      <c r="D41" s="95" t="str">
        <f>IF(ISBLANK($B41),"",VLOOKUP($B41,[1]список!$B$1:$G$544,3,0))</f>
        <v>Шварева Варвара</v>
      </c>
      <c r="E41" s="96">
        <f>IF(ISBLANK($B41),"",VLOOKUP($B41,[1]список!$B$1:$G$544,4,0))</f>
        <v>38272</v>
      </c>
      <c r="F41" s="96" t="str">
        <f>IF(ISBLANK($B41),"",VLOOKUP($B41,[1]список!$B$1:$H$544,5,0))</f>
        <v>КМС</v>
      </c>
      <c r="G41" s="97" t="str">
        <f>IF(ISBLANK($B41),"",VLOOKUP($B41,[1]список!$B$1:$H$544,6,0))</f>
        <v>Омская область</v>
      </c>
      <c r="H41" s="98"/>
      <c r="I41" s="99">
        <v>1.7878125000000001E-3</v>
      </c>
      <c r="J41" s="99">
        <v>2.714212962962963E-3</v>
      </c>
      <c r="K41" s="99"/>
      <c r="L41" s="100"/>
      <c r="M41" s="118">
        <f>M40</f>
        <v>45.475216007276039</v>
      </c>
      <c r="N41" s="102"/>
      <c r="O41" s="103"/>
    </row>
    <row r="42" spans="1:20" ht="22.5" customHeight="1" x14ac:dyDescent="0.2">
      <c r="A42" s="93">
        <v>5</v>
      </c>
      <c r="B42" s="117">
        <v>207</v>
      </c>
      <c r="C42" s="95">
        <f>IF(ISBLANK($B42),"",VLOOKUP($B42,[1]список!$B$1:$G$544,2,0))</f>
        <v>10036059328</v>
      </c>
      <c r="D42" s="95" t="str">
        <f>IF(ISBLANK($B42),"",VLOOKUP($B42,[1]список!$B$1:$G$544,3,0))</f>
        <v>Иванцова Мария</v>
      </c>
      <c r="E42" s="96">
        <f>IF(ISBLANK($B42),"",VLOOKUP($B42,[1]список!$B$1:$G$544,4,0))</f>
        <v>37004</v>
      </c>
      <c r="F42" s="96" t="str">
        <f>IF(ISBLANK($B42),"",VLOOKUP($B42,[1]список!$B$1:$H$544,5,0))</f>
        <v>МС</v>
      </c>
      <c r="G42" s="97" t="str">
        <f>IF(ISBLANK($B42),"",VLOOKUP($B42,[1]список!$B$1:$H$544,6,0))</f>
        <v>Омская область</v>
      </c>
      <c r="H42" s="119"/>
      <c r="I42" s="119"/>
      <c r="J42" s="119"/>
      <c r="K42" s="119"/>
      <c r="L42" s="119"/>
      <c r="M42" s="118">
        <f>M40</f>
        <v>45.475216007276039</v>
      </c>
      <c r="N42" s="102"/>
      <c r="O42" s="103"/>
    </row>
    <row r="43" spans="1:20" ht="22.5" customHeight="1" thickBot="1" x14ac:dyDescent="0.25">
      <c r="A43" s="107">
        <v>5</v>
      </c>
      <c r="B43" s="108">
        <v>208</v>
      </c>
      <c r="C43" s="109">
        <f>IF(ISBLANK($B43),"",VLOOKUP($B43,[1]список!$B$1:$G$544,2,0))</f>
        <v>10036076607</v>
      </c>
      <c r="D43" s="109" t="str">
        <f>IF(ISBLANK($B43),"",VLOOKUP($B43,[1]список!$B$1:$G$544,3,0))</f>
        <v>Вальковская Татьяна</v>
      </c>
      <c r="E43" s="110">
        <f>IF(ISBLANK($B43),"",VLOOKUP($B43,[1]список!$B$1:$G$544,4,0))</f>
        <v>37625</v>
      </c>
      <c r="F43" s="110" t="str">
        <f>IF(ISBLANK($B43),"",VLOOKUP($B43,[1]список!$B$1:$H$544,5,0))</f>
        <v>КМС</v>
      </c>
      <c r="G43" s="111" t="str">
        <f>IF(ISBLANK($B43),"",VLOOKUP($B43,[1]список!$B$1:$H$544,6,0))</f>
        <v>Омская область</v>
      </c>
      <c r="H43" s="120"/>
      <c r="I43" s="120"/>
      <c r="J43" s="120"/>
      <c r="K43" s="120"/>
      <c r="L43" s="120"/>
      <c r="M43" s="121"/>
      <c r="N43" s="122"/>
      <c r="O43" s="115"/>
      <c r="T43" s="14"/>
    </row>
    <row r="44" spans="1:20" ht="18" hidden="1" customHeight="1" x14ac:dyDescent="0.2">
      <c r="A44" s="133">
        <v>6</v>
      </c>
      <c r="B44" s="134"/>
      <c r="C44" s="134"/>
      <c r="D44" s="135"/>
      <c r="E44" s="136"/>
      <c r="F44" s="134"/>
      <c r="G44" s="134"/>
      <c r="H44" s="137"/>
      <c r="I44" s="138">
        <f>I45-H44</f>
        <v>0</v>
      </c>
      <c r="J44" s="138">
        <f>J45-I44</f>
        <v>0</v>
      </c>
      <c r="K44" s="138">
        <f>L44-K45</f>
        <v>0</v>
      </c>
      <c r="L44" s="139"/>
      <c r="M44" s="140" t="e">
        <f>$M$19/((L44*24))</f>
        <v>#DIV/0!</v>
      </c>
      <c r="N44" s="141" t="str">
        <f>IF(L44&lt;=TIMEVALUE("4:24,000"),"МСМК",IF(L44&lt;=TIMEVALUE("4:30,000"),"МС",IF(L44&lt;=TIMEVALUE("4:42,000"),"КМС",IF(L44&lt;=TIMEVALUE("4:52,000"),"1 СР",IF(L44&lt;=TIMEVALUE("5:02,000"),"2 СР",IF(L44&lt;=TIMEVALUE("5:12,000"),"3 СР",IF(L44&lt;=TIMEVALUE("5:22,000"),"1 сп.юн.р.")))))))</f>
        <v>МСМК</v>
      </c>
      <c r="O44" s="142"/>
      <c r="T44" s="14"/>
    </row>
    <row r="45" spans="1:20" hidden="1" x14ac:dyDescent="0.2">
      <c r="A45" s="93">
        <v>2</v>
      </c>
      <c r="B45" s="143"/>
      <c r="C45" s="143"/>
      <c r="D45" s="144"/>
      <c r="E45" s="145"/>
      <c r="F45" s="143"/>
      <c r="G45" s="143"/>
      <c r="H45" s="146"/>
      <c r="I45" s="146"/>
      <c r="J45" s="146"/>
      <c r="K45" s="146"/>
      <c r="L45" s="146"/>
      <c r="M45" s="147" t="e">
        <f>M44</f>
        <v>#DIV/0!</v>
      </c>
      <c r="N45" s="148"/>
      <c r="O45" s="103"/>
      <c r="T45" s="14"/>
    </row>
    <row r="46" spans="1:20" hidden="1" x14ac:dyDescent="0.2">
      <c r="A46" s="93">
        <v>2</v>
      </c>
      <c r="B46" s="143"/>
      <c r="C46" s="143"/>
      <c r="D46" s="144"/>
      <c r="E46" s="145"/>
      <c r="F46" s="143"/>
      <c r="G46" s="143"/>
      <c r="H46" s="146"/>
      <c r="I46" s="146"/>
      <c r="J46" s="146"/>
      <c r="K46" s="146"/>
      <c r="L46" s="146"/>
      <c r="M46" s="147" t="e">
        <f>M44</f>
        <v>#DIV/0!</v>
      </c>
      <c r="N46" s="148"/>
      <c r="O46" s="103"/>
      <c r="T46" s="14"/>
    </row>
    <row r="47" spans="1:20" ht="13.5" hidden="1" thickBot="1" x14ac:dyDescent="0.25">
      <c r="A47" s="107">
        <v>2</v>
      </c>
      <c r="B47" s="149"/>
      <c r="C47" s="149"/>
      <c r="D47" s="150"/>
      <c r="E47" s="151"/>
      <c r="F47" s="149"/>
      <c r="G47" s="149"/>
      <c r="H47" s="152"/>
      <c r="I47" s="152"/>
      <c r="J47" s="152"/>
      <c r="K47" s="152"/>
      <c r="L47" s="152"/>
      <c r="M47" s="153" t="e">
        <f>M44</f>
        <v>#DIV/0!</v>
      </c>
      <c r="N47" s="154"/>
      <c r="O47" s="115">
        <f>O44</f>
        <v>0</v>
      </c>
      <c r="T47" s="14"/>
    </row>
    <row r="48" spans="1:20" ht="16.5" thickBot="1" x14ac:dyDescent="0.25">
      <c r="A48" s="155"/>
      <c r="B48" s="156"/>
      <c r="C48" s="156"/>
      <c r="D48" s="157"/>
      <c r="E48" s="158"/>
      <c r="F48" s="159"/>
      <c r="G48" s="160"/>
      <c r="H48" s="161"/>
      <c r="I48" s="161"/>
      <c r="J48" s="161"/>
      <c r="K48" s="161"/>
      <c r="L48" s="161"/>
      <c r="M48" s="162"/>
      <c r="N48" s="163"/>
      <c r="O48" s="164"/>
    </row>
    <row r="49" spans="1:20" ht="15.75" thickTop="1" x14ac:dyDescent="0.2">
      <c r="A49" s="165" t="s">
        <v>44</v>
      </c>
      <c r="B49" s="166"/>
      <c r="C49" s="166"/>
      <c r="D49" s="166"/>
      <c r="E49" s="167"/>
      <c r="F49" s="167"/>
      <c r="G49" s="167" t="s">
        <v>45</v>
      </c>
      <c r="H49" s="167"/>
      <c r="I49" s="167"/>
      <c r="J49" s="167"/>
      <c r="K49" s="167"/>
      <c r="L49" s="167"/>
      <c r="M49" s="167"/>
      <c r="N49" s="167"/>
      <c r="O49" s="168"/>
      <c r="T49" s="51"/>
    </row>
    <row r="50" spans="1:20" x14ac:dyDescent="0.2">
      <c r="A50" s="169" t="s">
        <v>46</v>
      </c>
      <c r="B50" s="169"/>
      <c r="C50" s="170"/>
      <c r="D50" s="169"/>
      <c r="E50" s="171"/>
      <c r="F50" s="169"/>
      <c r="G50" s="172" t="s">
        <v>47</v>
      </c>
      <c r="H50" s="143">
        <v>3</v>
      </c>
      <c r="I50" s="173" t="s">
        <v>48</v>
      </c>
      <c r="J50" s="143">
        <f>COUNTIF(F13:F63,"ЗМС")</f>
        <v>0</v>
      </c>
      <c r="K50" s="174"/>
      <c r="L50" s="175"/>
      <c r="M50" s="176"/>
      <c r="N50" s="177"/>
      <c r="O50" s="144"/>
      <c r="T50" s="51"/>
    </row>
    <row r="51" spans="1:20" x14ac:dyDescent="0.2">
      <c r="A51" s="169" t="s">
        <v>49</v>
      </c>
      <c r="B51" s="169"/>
      <c r="C51" s="178"/>
      <c r="D51" s="169"/>
      <c r="E51" s="171"/>
      <c r="F51" s="169"/>
      <c r="G51" s="179" t="s">
        <v>50</v>
      </c>
      <c r="H51" s="143">
        <v>5</v>
      </c>
      <c r="I51" s="173" t="s">
        <v>51</v>
      </c>
      <c r="J51" s="143">
        <f>COUNTIF(F13:F63,"МСМК")</f>
        <v>2</v>
      </c>
      <c r="K51" s="174"/>
      <c r="L51" s="175"/>
      <c r="M51" s="176"/>
      <c r="N51" s="177"/>
      <c r="O51" s="144"/>
      <c r="T51" s="51"/>
    </row>
    <row r="52" spans="1:20" x14ac:dyDescent="0.2">
      <c r="A52" s="169"/>
      <c r="B52" s="169"/>
      <c r="C52" s="178"/>
      <c r="D52" s="169"/>
      <c r="E52" s="171"/>
      <c r="F52" s="169"/>
      <c r="G52" s="179" t="s">
        <v>52</v>
      </c>
      <c r="H52" s="143">
        <v>5</v>
      </c>
      <c r="I52" s="173" t="s">
        <v>53</v>
      </c>
      <c r="J52" s="143">
        <f>COUNTIF(F13:F63,"МС")</f>
        <v>14</v>
      </c>
      <c r="K52" s="174"/>
      <c r="L52" s="175"/>
      <c r="M52" s="176"/>
      <c r="N52" s="177"/>
      <c r="O52" s="144"/>
      <c r="T52" s="51"/>
    </row>
    <row r="53" spans="1:20" x14ac:dyDescent="0.2">
      <c r="A53" s="169"/>
      <c r="B53" s="169"/>
      <c r="C53" s="178"/>
      <c r="D53" s="169"/>
      <c r="E53" s="171"/>
      <c r="F53" s="169"/>
      <c r="G53" s="179" t="s">
        <v>54</v>
      </c>
      <c r="H53" s="143">
        <v>5</v>
      </c>
      <c r="I53" s="173" t="s">
        <v>55</v>
      </c>
      <c r="J53" s="143">
        <f>COUNTIF(F13:F63,"КМС")</f>
        <v>5</v>
      </c>
      <c r="K53" s="174"/>
      <c r="L53" s="175"/>
      <c r="M53" s="176"/>
      <c r="N53" s="177"/>
      <c r="O53" s="144"/>
    </row>
    <row r="54" spans="1:20" x14ac:dyDescent="0.2">
      <c r="A54" s="169"/>
      <c r="B54" s="169"/>
      <c r="C54" s="178"/>
      <c r="D54" s="169"/>
      <c r="E54" s="171"/>
      <c r="F54" s="169"/>
      <c r="G54" s="179" t="s">
        <v>56</v>
      </c>
      <c r="H54" s="143">
        <f>COUNTIF(B13:B63,"НФ")</f>
        <v>0</v>
      </c>
      <c r="I54" s="173" t="s">
        <v>57</v>
      </c>
      <c r="J54" s="143">
        <f>COUNTIF(F13:F63,"1 СР")</f>
        <v>0</v>
      </c>
      <c r="K54" s="174"/>
      <c r="L54" s="175"/>
      <c r="M54" s="176"/>
      <c r="N54" s="177"/>
      <c r="O54" s="144"/>
      <c r="T54" s="14"/>
    </row>
    <row r="55" spans="1:20" x14ac:dyDescent="0.2">
      <c r="A55" s="169"/>
      <c r="B55" s="169"/>
      <c r="C55" s="178"/>
      <c r="D55" s="169"/>
      <c r="E55" s="171"/>
      <c r="F55" s="169"/>
      <c r="G55" s="179" t="s">
        <v>58</v>
      </c>
      <c r="H55" s="143">
        <f>COUNTIF(B13:B63,"ДСКВ")</f>
        <v>0</v>
      </c>
      <c r="I55" s="180" t="s">
        <v>59</v>
      </c>
      <c r="J55" s="143">
        <f>COUNTIF(F13:F63,"2 СР")</f>
        <v>0</v>
      </c>
      <c r="K55" s="174"/>
      <c r="L55" s="175"/>
      <c r="M55" s="176"/>
      <c r="N55" s="177"/>
      <c r="O55" s="144"/>
      <c r="T55" s="14"/>
    </row>
    <row r="56" spans="1:20" x14ac:dyDescent="0.2">
      <c r="A56" s="169"/>
      <c r="B56" s="169"/>
      <c r="C56" s="178"/>
      <c r="D56" s="169"/>
      <c r="E56" s="171"/>
      <c r="F56" s="169"/>
      <c r="G56" s="179" t="s">
        <v>60</v>
      </c>
      <c r="H56" s="143">
        <f>COUNTIF(B13:B63,"НС")</f>
        <v>0</v>
      </c>
      <c r="I56" s="180" t="s">
        <v>61</v>
      </c>
      <c r="J56" s="143">
        <f>COUNTIF(F13:F63,"3 СР")</f>
        <v>0</v>
      </c>
      <c r="K56" s="174"/>
      <c r="L56" s="175"/>
      <c r="M56" s="176"/>
      <c r="N56" s="177"/>
      <c r="O56" s="144"/>
      <c r="T56" s="14"/>
    </row>
    <row r="57" spans="1:20" ht="15" x14ac:dyDescent="0.2">
      <c r="A57" s="36"/>
      <c r="B57" s="37"/>
      <c r="C57" s="37"/>
      <c r="D57" s="37"/>
      <c r="E57" s="37" t="s">
        <v>62</v>
      </c>
      <c r="F57" s="37"/>
      <c r="G57" s="37"/>
      <c r="H57" s="37" t="s">
        <v>63</v>
      </c>
      <c r="I57" s="37"/>
      <c r="J57" s="37"/>
      <c r="K57" s="37"/>
      <c r="L57" s="37"/>
      <c r="M57" s="37" t="s">
        <v>64</v>
      </c>
      <c r="N57" s="37"/>
      <c r="O57" s="181"/>
      <c r="T57" s="14"/>
    </row>
    <row r="58" spans="1:20" x14ac:dyDescent="0.2">
      <c r="A58" s="182"/>
      <c r="B58" s="183"/>
      <c r="C58" s="183"/>
      <c r="D58" s="183"/>
      <c r="E58" s="183"/>
      <c r="F58" s="184"/>
      <c r="G58" s="184"/>
      <c r="H58" s="184"/>
      <c r="I58" s="184"/>
      <c r="J58" s="184"/>
      <c r="K58" s="184"/>
      <c r="L58" s="184"/>
      <c r="M58" s="184"/>
      <c r="N58" s="184"/>
      <c r="O58" s="185"/>
    </row>
    <row r="59" spans="1:20" x14ac:dyDescent="0.2">
      <c r="A59" s="186"/>
      <c r="B59" s="187"/>
      <c r="C59" s="187"/>
      <c r="D59" s="187"/>
      <c r="E59" s="188"/>
      <c r="F59" s="187"/>
      <c r="G59" s="187"/>
      <c r="H59" s="189"/>
      <c r="I59" s="189"/>
      <c r="J59" s="189"/>
      <c r="K59" s="189"/>
      <c r="L59" s="189"/>
      <c r="M59" s="187"/>
      <c r="N59" s="187"/>
      <c r="O59" s="190"/>
      <c r="T59" s="51"/>
    </row>
    <row r="60" spans="1:20" x14ac:dyDescent="0.2">
      <c r="A60" s="186"/>
      <c r="B60" s="187"/>
      <c r="C60" s="187"/>
      <c r="D60" s="187"/>
      <c r="E60" s="188"/>
      <c r="F60" s="187"/>
      <c r="G60" s="187"/>
      <c r="H60" s="189"/>
      <c r="I60" s="189"/>
      <c r="J60" s="189"/>
      <c r="K60" s="189"/>
      <c r="L60" s="189"/>
      <c r="M60" s="187"/>
      <c r="N60" s="187"/>
      <c r="O60" s="190"/>
      <c r="T60" s="51"/>
    </row>
    <row r="61" spans="1:20" x14ac:dyDescent="0.2">
      <c r="A61" s="186"/>
      <c r="B61" s="187"/>
      <c r="C61" s="187"/>
      <c r="D61" s="187"/>
      <c r="E61" s="188"/>
      <c r="F61" s="187"/>
      <c r="G61" s="187"/>
      <c r="H61" s="189"/>
      <c r="I61" s="189"/>
      <c r="J61" s="189"/>
      <c r="K61" s="189"/>
      <c r="L61" s="189"/>
      <c r="M61" s="187"/>
      <c r="N61" s="187"/>
      <c r="O61" s="190"/>
      <c r="T61" s="51"/>
    </row>
    <row r="62" spans="1:20" x14ac:dyDescent="0.2">
      <c r="A62" s="186"/>
      <c r="B62" s="187"/>
      <c r="C62" s="187"/>
      <c r="D62" s="187"/>
      <c r="E62" s="188"/>
      <c r="F62" s="187"/>
      <c r="G62" s="187"/>
      <c r="H62" s="189"/>
      <c r="I62" s="189"/>
      <c r="J62" s="189"/>
      <c r="K62" s="189"/>
      <c r="L62" s="189"/>
      <c r="M62" s="191"/>
      <c r="N62" s="192"/>
      <c r="O62" s="190"/>
      <c r="T62" s="51"/>
    </row>
    <row r="63" spans="1:20" ht="13.5" thickBot="1" x14ac:dyDescent="0.25">
      <c r="A63" s="193" t="s">
        <v>7</v>
      </c>
      <c r="B63" s="194"/>
      <c r="C63" s="194"/>
      <c r="D63" s="194"/>
      <c r="E63" s="194" t="str">
        <f>G17</f>
        <v>Михайлова И.Н. (ВК, Санкт-Петербург)</v>
      </c>
      <c r="F63" s="194"/>
      <c r="G63" s="194"/>
      <c r="H63" s="194" t="str">
        <f>G18</f>
        <v>Валова А.С. (ВК, Санкт-Петербург)</v>
      </c>
      <c r="I63" s="194"/>
      <c r="J63" s="194"/>
      <c r="K63" s="194"/>
      <c r="L63" s="194"/>
      <c r="M63" s="194" t="str">
        <f>G19</f>
        <v>Соловьев Г.Н. (ВК, Санкт-Петербург)</v>
      </c>
      <c r="N63" s="194"/>
      <c r="O63" s="195"/>
    </row>
    <row r="64" spans="1:20" ht="13.5" thickTop="1" x14ac:dyDescent="0.2">
      <c r="T64" s="51"/>
    </row>
    <row r="65" spans="20:20" x14ac:dyDescent="0.2">
      <c r="T65" s="51"/>
    </row>
    <row r="66" spans="20:20" x14ac:dyDescent="0.2">
      <c r="T66" s="51"/>
    </row>
    <row r="67" spans="20:20" x14ac:dyDescent="0.2">
      <c r="T67" s="51"/>
    </row>
    <row r="68" spans="20:20" x14ac:dyDescent="0.2">
      <c r="T68" s="51"/>
    </row>
    <row r="70" spans="20:20" x14ac:dyDescent="0.2">
      <c r="T70" s="51"/>
    </row>
    <row r="71" spans="20:20" x14ac:dyDescent="0.2">
      <c r="T71" s="51"/>
    </row>
    <row r="72" spans="20:20" x14ac:dyDescent="0.2">
      <c r="T72" s="51"/>
    </row>
    <row r="73" spans="20:20" x14ac:dyDescent="0.2">
      <c r="T73" s="51"/>
    </row>
    <row r="74" spans="20:20" x14ac:dyDescent="0.2">
      <c r="T74" s="51"/>
    </row>
    <row r="76" spans="20:20" x14ac:dyDescent="0.2">
      <c r="T76" s="14"/>
    </row>
    <row r="77" spans="20:20" x14ac:dyDescent="0.2">
      <c r="T77" s="51"/>
    </row>
    <row r="78" spans="20:20" x14ac:dyDescent="0.2">
      <c r="T78" s="51"/>
    </row>
    <row r="79" spans="20:20" x14ac:dyDescent="0.2">
      <c r="T79" s="14"/>
    </row>
    <row r="80" spans="20:20" x14ac:dyDescent="0.2">
      <c r="T80" s="14"/>
    </row>
    <row r="81" spans="20:20" x14ac:dyDescent="0.2">
      <c r="T81" s="196"/>
    </row>
    <row r="82" spans="20:20" x14ac:dyDescent="0.2">
      <c r="T82" s="51"/>
    </row>
    <row r="83" spans="20:20" x14ac:dyDescent="0.2">
      <c r="T83" s="51"/>
    </row>
  </sheetData>
  <mergeCells count="42">
    <mergeCell ref="A58:E58"/>
    <mergeCell ref="F58:O58"/>
    <mergeCell ref="A63:D63"/>
    <mergeCell ref="E63:G63"/>
    <mergeCell ref="H63:L63"/>
    <mergeCell ref="M63:O63"/>
    <mergeCell ref="L21:L22"/>
    <mergeCell ref="M21:M22"/>
    <mergeCell ref="N21:N22"/>
    <mergeCell ref="O21:O22"/>
    <mergeCell ref="A49:D49"/>
    <mergeCell ref="A57:D57"/>
    <mergeCell ref="E57:G57"/>
    <mergeCell ref="H57:L57"/>
    <mergeCell ref="M57:O57"/>
    <mergeCell ref="H18:O18"/>
    <mergeCell ref="A21:A22"/>
    <mergeCell ref="B21:B22"/>
    <mergeCell ref="C21:C22"/>
    <mergeCell ref="D21:D22"/>
    <mergeCell ref="E21:E22"/>
    <mergeCell ref="F21:F22"/>
    <mergeCell ref="G21:G22"/>
    <mergeCell ref="H21:K21"/>
    <mergeCell ref="A13:D13"/>
    <mergeCell ref="A14:D14"/>
    <mergeCell ref="A15:G15"/>
    <mergeCell ref="H15:O15"/>
    <mergeCell ref="H16:O16"/>
    <mergeCell ref="H17:O17"/>
    <mergeCell ref="A7:O7"/>
    <mergeCell ref="A8:O8"/>
    <mergeCell ref="A9:O9"/>
    <mergeCell ref="A10:O10"/>
    <mergeCell ref="A11:O11"/>
    <mergeCell ref="A12:O12"/>
    <mergeCell ref="A1:O1"/>
    <mergeCell ref="A2:O2"/>
    <mergeCell ref="A3:O3"/>
    <mergeCell ref="A4:O4"/>
    <mergeCell ref="A5:O5"/>
    <mergeCell ref="A6:O6"/>
  </mergeCells>
  <pageMargins left="0.23622047244094488" right="0.23622047244094488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гонка юниорки 19-22 (2)</vt:lpstr>
      <vt:lpstr>'ком гонка юниорки 19-22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2023-06-08T16:10:49Z</dcterms:created>
  <dcterms:modified xsi:type="dcterms:W3CDTF">2023-06-08T16:12:24Z</dcterms:modified>
</cp:coreProperties>
</file>