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девушки" sheetId="92" r:id="rId1"/>
  </sheets>
  <definedNames>
    <definedName name="_xlnm.Print_Titles" localSheetId="0">'инд гонка девушки'!$21:$22</definedName>
    <definedName name="_xlnm.Print_Area" localSheetId="0">'инд гонка девушки'!$A$1:$L$49</definedName>
  </definedNames>
  <calcPr calcId="152511"/>
</workbook>
</file>

<file path=xl/calcChain.xml><?xml version="1.0" encoding="utf-8"?>
<calcChain xmlns="http://schemas.openxmlformats.org/spreadsheetml/2006/main">
  <c r="J23" i="92" l="1"/>
  <c r="H39" i="92" l="1"/>
  <c r="H40" i="92"/>
  <c r="J24" i="92" l="1"/>
  <c r="J25" i="92"/>
  <c r="J26" i="92"/>
  <c r="J27" i="92"/>
  <c r="J28" i="92"/>
  <c r="J29" i="92"/>
  <c r="J30" i="92"/>
  <c r="J31" i="92"/>
  <c r="I25" i="92"/>
  <c r="I26" i="92"/>
  <c r="I27" i="92"/>
  <c r="I28" i="92"/>
  <c r="I29" i="92"/>
  <c r="I30" i="92"/>
  <c r="I31" i="92"/>
  <c r="I24" i="92"/>
  <c r="J49" i="92"/>
  <c r="G49" i="92"/>
  <c r="D49" i="92"/>
  <c r="H37" i="92" l="1"/>
  <c r="L40" i="92"/>
  <c r="H41" i="92"/>
  <c r="L39" i="92"/>
  <c r="L38" i="92"/>
  <c r="H38" i="92"/>
  <c r="L37" i="92"/>
  <c r="L36" i="92"/>
  <c r="L35" i="92"/>
  <c r="L34" i="92"/>
  <c r="H36" i="92" l="1"/>
  <c r="H35" i="92" s="1"/>
</calcChain>
</file>

<file path=xl/sharedStrings.xml><?xml version="1.0" encoding="utf-8"?>
<sst xmlns="http://schemas.openxmlformats.org/spreadsheetml/2006/main" count="112" uniqueCount="81">
  <si>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</si>
  <si>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</si>
  <si>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</si>
  <si>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</si>
  <si>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</si>
  <si>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</si>
  <si>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</si>
  <si>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</si>
  <si>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</si>
  <si>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</si>
  <si>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</si>
  <si>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</si>
  <si>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</si>
  <si>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</si>
  <si>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</si>
  <si>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</si>
  <si>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</si>
  <si>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</si>
  <si>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</si>
  <si>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</si>
  <si>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</si>
  <si>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</si>
  <si>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</si>
  <si>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</si>
  <si>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</si>
  <si>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</si>
  <si>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</si>
  <si>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</si>
  <si>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</si>
  <si>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</si>
  <si>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</si>
  <si>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</si>
  <si>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</si>
  <si>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</si>
  <si>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</si>
  <si>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</si>
  <si>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</si>
  <si>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</si>
  <si>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</si>
  <si>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</si>
  <si>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</si>
  <si>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</si>
  <si>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№ ВРВС: 0080511611Я</t>
  </si>
  <si>
    <t>МАКСИМАЛЬНЫЙ ПЕРЕПАД (HD):</t>
  </si>
  <si>
    <t>СУДЬЯ НА ФИНИШЕ</t>
  </si>
  <si>
    <t>ДИСТАНЦИЯ: ДЛИНА КРУГА/КРУГОВ</t>
  </si>
  <si>
    <t>Министерство физической культуры и спорта Кузбасса</t>
  </si>
  <si>
    <t>Федерация велосипедного спорта Кемеровской области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</si>
  <si>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Кемерово</t>
    </r>
  </si>
  <si>
    <t>НАЗВАНИЕ ТРАССЫ / РЕГ. НОМЕР: шоссе с ж.р. Лесная поляна</t>
  </si>
  <si>
    <t>СТЕПАНОВА С.Н. (ВК., г. КЕМЕРОВО)</t>
  </si>
  <si>
    <t>ЛЫСАК А.Н. (1 КАТ., г.КЕМЕРОВО)</t>
  </si>
  <si>
    <t>Новосибирская область</t>
  </si>
  <si>
    <t>б</t>
  </si>
  <si>
    <t>Девушки 15-16 лет</t>
  </si>
  <si>
    <t>ЮДИНА Александра</t>
  </si>
  <si>
    <t>СКВОРЦОВА Мария</t>
  </si>
  <si>
    <t>ГЕРАСИМОВА Александра</t>
  </si>
  <si>
    <t>КРАСЮК Варвара</t>
  </si>
  <si>
    <t>АБОЛОВА Елизавета</t>
  </si>
  <si>
    <t>СОЛОМАТИНА Алина</t>
  </si>
  <si>
    <t>АЩЕУЛОВА Анна</t>
  </si>
  <si>
    <t>ХАЙДАРОВА Мария</t>
  </si>
  <si>
    <t>Лимит времени</t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</si>
  <si>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</si>
  <si>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03 сентября 2022 года              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</si>
  <si>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45м </t>
    </r>
  </si>
  <si>
    <t>ОКОНЧАНИЕ ГОНКИ: 12ч 27м</t>
  </si>
  <si>
    <t>№ ЕКП 2022: 5107</t>
  </si>
  <si>
    <t>СУММА ПЕРЕПАДОВ (ТС): 760</t>
  </si>
  <si>
    <t>10/4</t>
  </si>
  <si>
    <t>Осадки: ясно, без осадков</t>
  </si>
  <si>
    <t>Температура: +12+13</t>
  </si>
  <si>
    <t>Влажность: 85%</t>
  </si>
  <si>
    <t>Ветер:</t>
  </si>
  <si>
    <t>ПАВЛОВ А.В. (1 кат., Г.КЕМЕРОВО)</t>
  </si>
  <si>
    <t>2007</t>
  </si>
  <si>
    <t>КОРХ0ВА Анастасия</t>
  </si>
  <si>
    <t>2006</t>
  </si>
  <si>
    <t>2008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</si>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</sst>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h:mm:ss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6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2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0" xfId="2" applyNumberFormat="1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21" xfId="2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421823</xdr:colOff>
      <xdr:row>0</xdr:row>
      <xdr:rowOff>74085</xdr:rowOff>
    </xdr:from>
    <xdr:to>
      <xdr:col>2</xdr:col>
      <xdr:colOff>709084</xdr:colOff>
      <xdr:row>2</xdr:row>
      <xdr:rowOff>106752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490" y="74085"/>
          <a:ext cx="752927" cy="583000"/>
        </a:xfrm>
        <a:prstGeom prst="rect">
          <a:avLst/>
        </a:prstGeom>
      </xdr:spPr>
    </xdr:pic>
    <xdr:clientData/>
  </xdr:twoCellAnchor>
  <xdr:twoCellAnchor editAs="oneCell">
    <xdr:from>
      <xdr:col>0</xdr:col>
      <xdr:colOff>52916</xdr:colOff>
      <xdr:row>0</xdr:row>
      <xdr:rowOff>52917</xdr:rowOff>
    </xdr:from>
    <xdr:to>
      <xdr:col>1</xdr:col>
      <xdr:colOff>349250</xdr:colOff>
      <xdr:row>2</xdr:row>
      <xdr:rowOff>74084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52917"/>
          <a:ext cx="762001" cy="571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306918</xdr:colOff>
      <xdr:row>0</xdr:row>
      <xdr:rowOff>52916</xdr:rowOff>
    </xdr:from>
    <xdr:to>
      <xdr:col>11</xdr:col>
      <xdr:colOff>21987</xdr:colOff>
      <xdr:row>2</xdr:row>
      <xdr:rowOff>169334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0282" t="6736" r="30546" b="6192"/>
        <a:stretch/>
      </xdr:blipFill>
      <xdr:spPr>
        <a:xfrm>
          <a:off x="9588501" y="52916"/>
          <a:ext cx="519402" cy="666751"/>
        </a:xfrm>
        <a:prstGeom prst="rect">
          <a:avLst/>
        </a:prstGeom>
      </xdr:spPr>
    </xdr:pic>
    <xdr:clientData/>
  </xdr:twoCellAnchor>
  <xdr:oneCellAnchor>
    <xdr:from>
      <xdr:col>11</xdr:col>
      <xdr:colOff>95251</xdr:colOff>
      <xdr:row>0</xdr:row>
      <xdr:rowOff>127000</xdr:rowOff>
    </xdr:from>
    <xdr:ext cx="793750" cy="553581"/>
    <xdr:pic>
      <xdr:nvPicPr>
        <xdr:cNvPr id="7" name="Picture 2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2382"/>
        <a:stretch/>
      </xdr:blipFill>
      <xdr:spPr>
        <a:xfrm>
          <a:off x="10181168" y="127000"/>
          <a:ext cx="793750" cy="5535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50"/>
  <sheetViews>
    <sheetView tabSelected="1" view="pageBreakPreview" topLeftCell="A19" zoomScale="90" zoomScaleNormal="100" zoomScaleSheetLayoutView="90" workbookViewId="0">
      <selection activeCell="O32" sqref="O32"/>
    </sheetView>
  </sheetViews>
  <sheetFormatPr defaultRowHeight="12.75" x14ac:dyDescent="0.2"/>
  <cols>
    <col min="1" max="1" width="7" style="11" customWidth="1"/>
    <col min="2" max="2" width="7" style="67" customWidth="1"/>
    <col min="3" max="3" width="13.28515625" style="67" customWidth="1"/>
    <col min="4" max="4" width="23.42578125" style="11" customWidth="1"/>
    <col min="5" max="5" width="10.28515625" style="11" customWidth="1"/>
    <col min="6" max="6" width="9.7109375" style="11" customWidth="1"/>
    <col min="7" max="7" width="23.28515625" style="11" customWidth="1"/>
    <col min="8" max="8" width="11.28515625" style="11" customWidth="1"/>
    <col min="9" max="9" width="11" style="11" customWidth="1"/>
    <col min="10" max="10" width="10.140625" style="11" customWidth="1"/>
    <col min="11" max="11" width="12" style="11" customWidth="1"/>
    <col min="12" max="12" width="14.7109375" style="11" customWidth="1"/>
    <col min="13" max="16384" width="9.140625" style="11"/>
  </cols>
  <sheetData>
    <row r="1" spans="1:12" ht="21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1.75" customHeight="1" x14ac:dyDescent="0.2">
      <c r="A2" s="122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1.75" customHeight="1" x14ac:dyDescent="0.2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1.75" customHeight="1" x14ac:dyDescent="0.2">
      <c r="A4" s="122" t="s">
        <v>47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5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3" customFormat="1" ht="24" customHeight="1" x14ac:dyDescent="0.2">
      <c r="A6" s="123" t="s">
        <v>16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s="13" customFormat="1" ht="18" customHeight="1" x14ac:dyDescent="0.2">
      <c r="A7" s="121" t="s">
        <v>18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</row>
    <row r="8" spans="1:12" s="13" customFormat="1" ht="4.5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8" customHeight="1" thickTop="1" x14ac:dyDescent="0.2">
      <c r="A9" s="124" t="s">
        <v>23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6"/>
    </row>
    <row r="10" spans="1:12" s="15" customFormat="1" ht="18" customHeight="1" x14ac:dyDescent="0.2">
      <c r="A10" s="127" t="s">
        <v>64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9"/>
    </row>
    <row r="11" spans="1:12" ht="19.5" customHeight="1" x14ac:dyDescent="0.2">
      <c r="A11" s="130" t="s">
        <v>54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1:12" ht="5.2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75" x14ac:dyDescent="0.2">
      <c r="A13" s="19" t="s">
        <v>48</v>
      </c>
      <c r="B13" s="20"/>
      <c r="C13" s="20"/>
      <c r="D13" s="21"/>
      <c r="E13" s="22"/>
      <c r="F13" s="22"/>
      <c r="G13" s="23" t="s">
        <v>66</v>
      </c>
      <c r="H13" s="22"/>
      <c r="I13" s="22"/>
      <c r="J13" s="22"/>
      <c r="K13" s="24"/>
      <c r="L13" s="25" t="s">
        <v>42</v>
      </c>
    </row>
    <row r="14" spans="1:12" ht="15.75" x14ac:dyDescent="0.25">
      <c r="A14" s="26" t="s">
        <v>65</v>
      </c>
      <c r="B14" s="27"/>
      <c r="C14" s="27"/>
      <c r="D14" s="28"/>
      <c r="E14" s="28"/>
      <c r="F14" s="28"/>
      <c r="G14" s="29" t="s">
        <v>67</v>
      </c>
      <c r="H14" s="28"/>
      <c r="I14" s="28"/>
      <c r="J14" s="28"/>
      <c r="K14" s="30"/>
      <c r="L14" s="31" t="s">
        <v>68</v>
      </c>
    </row>
    <row r="15" spans="1:12" ht="15" x14ac:dyDescent="0.2">
      <c r="A15" s="133" t="s">
        <v>10</v>
      </c>
      <c r="B15" s="119"/>
      <c r="C15" s="119"/>
      <c r="D15" s="119"/>
      <c r="E15" s="119"/>
      <c r="F15" s="119"/>
      <c r="G15" s="134"/>
      <c r="H15" s="118" t="s">
        <v>1</v>
      </c>
      <c r="I15" s="119"/>
      <c r="J15" s="119"/>
      <c r="K15" s="119"/>
      <c r="L15" s="120"/>
    </row>
    <row r="16" spans="1:12" ht="15" x14ac:dyDescent="0.2">
      <c r="A16" s="32" t="s">
        <v>19</v>
      </c>
      <c r="B16" s="33"/>
      <c r="C16" s="33"/>
      <c r="D16" s="34"/>
      <c r="E16" s="35"/>
      <c r="F16" s="34"/>
      <c r="G16" s="36"/>
      <c r="H16" s="37" t="s">
        <v>49</v>
      </c>
      <c r="I16" s="38"/>
      <c r="J16" s="38"/>
      <c r="K16" s="38"/>
      <c r="L16" s="39"/>
    </row>
    <row r="17" spans="1:12" ht="15" x14ac:dyDescent="0.2">
      <c r="A17" s="32" t="s">
        <v>20</v>
      </c>
      <c r="B17" s="33"/>
      <c r="C17" s="33"/>
      <c r="D17" s="40"/>
      <c r="E17" s="35"/>
      <c r="F17" s="34"/>
      <c r="G17" s="83" t="s">
        <v>75</v>
      </c>
      <c r="H17" s="37" t="s">
        <v>43</v>
      </c>
      <c r="I17" s="38"/>
      <c r="J17" s="38"/>
      <c r="K17" s="38"/>
      <c r="L17" s="39"/>
    </row>
    <row r="18" spans="1:12" ht="15" x14ac:dyDescent="0.2">
      <c r="A18" s="32" t="s">
        <v>21</v>
      </c>
      <c r="B18" s="33"/>
      <c r="C18" s="33"/>
      <c r="D18" s="40"/>
      <c r="E18" s="35"/>
      <c r="F18" s="34"/>
      <c r="G18" s="83" t="s">
        <v>51</v>
      </c>
      <c r="H18" s="37" t="s">
        <v>69</v>
      </c>
      <c r="I18" s="38"/>
      <c r="J18" s="38"/>
      <c r="K18" s="38"/>
      <c r="L18" s="39"/>
    </row>
    <row r="19" spans="1:12" ht="15.75" thickBot="1" x14ac:dyDescent="0.25">
      <c r="A19" s="41" t="s">
        <v>17</v>
      </c>
      <c r="B19" s="42"/>
      <c r="C19" s="42"/>
      <c r="D19" s="43"/>
      <c r="E19" s="43"/>
      <c r="F19" s="43"/>
      <c r="G19" s="84" t="s">
        <v>50</v>
      </c>
      <c r="H19" s="44" t="s">
        <v>45</v>
      </c>
      <c r="I19" s="45"/>
      <c r="J19" s="45"/>
      <c r="K19" s="46">
        <v>40</v>
      </c>
      <c r="L19" s="47" t="s">
        <v>70</v>
      </c>
    </row>
    <row r="20" spans="1:12" ht="6" customHeight="1" thickTop="1" thickBot="1" x14ac:dyDescent="0.25">
      <c r="A20" s="48"/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s="52" customFormat="1" ht="21" customHeight="1" thickTop="1" x14ac:dyDescent="0.2">
      <c r="A21" s="116" t="s">
        <v>7</v>
      </c>
      <c r="B21" s="112" t="s">
        <v>13</v>
      </c>
      <c r="C21" s="112" t="s">
        <v>22</v>
      </c>
      <c r="D21" s="112" t="s">
        <v>2</v>
      </c>
      <c r="E21" s="112" t="s">
        <v>28</v>
      </c>
      <c r="F21" s="112" t="s">
        <v>9</v>
      </c>
      <c r="G21" s="112" t="s">
        <v>14</v>
      </c>
      <c r="H21" s="112" t="s">
        <v>8</v>
      </c>
      <c r="I21" s="112" t="s">
        <v>26</v>
      </c>
      <c r="J21" s="112" t="s">
        <v>24</v>
      </c>
      <c r="K21" s="114" t="s">
        <v>25</v>
      </c>
      <c r="L21" s="110" t="s">
        <v>15</v>
      </c>
    </row>
    <row r="22" spans="1:12" s="52" customFormat="1" ht="13.5" customHeight="1" x14ac:dyDescent="0.2">
      <c r="A22" s="117"/>
      <c r="B22" s="113"/>
      <c r="C22" s="113"/>
      <c r="D22" s="113"/>
      <c r="E22" s="113"/>
      <c r="F22" s="113"/>
      <c r="G22" s="113"/>
      <c r="H22" s="113"/>
      <c r="I22" s="113"/>
      <c r="J22" s="113"/>
      <c r="K22" s="115"/>
      <c r="L22" s="111"/>
    </row>
    <row r="23" spans="1:12" ht="26.25" customHeight="1" x14ac:dyDescent="0.2">
      <c r="A23" s="75">
        <v>1</v>
      </c>
      <c r="B23" s="76">
        <v>52</v>
      </c>
      <c r="C23" s="76">
        <v>10118211759</v>
      </c>
      <c r="D23" s="77" t="s">
        <v>55</v>
      </c>
      <c r="E23" s="76" t="s">
        <v>76</v>
      </c>
      <c r="F23" s="78" t="s">
        <v>27</v>
      </c>
      <c r="G23" s="88" t="s">
        <v>80</v>
      </c>
      <c r="H23" s="94">
        <v>5.4618055555555552E-2</v>
      </c>
      <c r="I23" s="95"/>
      <c r="J23" s="74">
        <f>$K$19/(HOUR(H23)+MINUTE(H23)/60+SECOND(H23)/3600)</f>
        <v>30.514939605848699</v>
      </c>
      <c r="K23" s="53" t="s">
        <v>27</v>
      </c>
      <c r="L23" s="54"/>
    </row>
    <row r="24" spans="1:12" ht="21.75" customHeight="1" x14ac:dyDescent="0.2">
      <c r="A24" s="75">
        <v>2</v>
      </c>
      <c r="B24" s="76">
        <v>59</v>
      </c>
      <c r="C24" s="76">
        <v>10105722304</v>
      </c>
      <c r="D24" s="77" t="s">
        <v>77</v>
      </c>
      <c r="E24" s="76" t="s">
        <v>78</v>
      </c>
      <c r="F24" s="76" t="s">
        <v>27</v>
      </c>
      <c r="G24" s="88" t="s">
        <v>80</v>
      </c>
      <c r="H24" s="94">
        <v>6.2175925925925933E-2</v>
      </c>
      <c r="I24" s="95">
        <f>H24-$H$23</f>
        <v>7.5578703703703815E-3</v>
      </c>
      <c r="J24" s="74">
        <f t="shared" ref="J24:J31" si="0">$K$19/(HOUR(H24)+MINUTE(H24)/60+SECOND(H24)/3600)</f>
        <v>26.805658972449738</v>
      </c>
      <c r="K24" s="53" t="s">
        <v>27</v>
      </c>
      <c r="L24" s="54"/>
    </row>
    <row r="25" spans="1:12" ht="21.75" customHeight="1" x14ac:dyDescent="0.2">
      <c r="A25" s="75">
        <v>3</v>
      </c>
      <c r="B25" s="76">
        <v>91</v>
      </c>
      <c r="C25" s="76">
        <v>10117164058</v>
      </c>
      <c r="D25" s="77" t="s">
        <v>59</v>
      </c>
      <c r="E25" s="76" t="s">
        <v>76</v>
      </c>
      <c r="F25" s="78" t="s">
        <v>29</v>
      </c>
      <c r="G25" s="88" t="s">
        <v>80</v>
      </c>
      <c r="H25" s="94">
        <v>6.2268518518518522E-2</v>
      </c>
      <c r="I25" s="95">
        <f t="shared" ref="I25:I31" si="1">H25-$H$23</f>
        <v>7.65046296296297E-3</v>
      </c>
      <c r="J25" s="74">
        <f t="shared" si="0"/>
        <v>26.765799256505577</v>
      </c>
      <c r="K25" s="53" t="s">
        <v>27</v>
      </c>
      <c r="L25" s="54"/>
    </row>
    <row r="26" spans="1:12" ht="21.75" customHeight="1" x14ac:dyDescent="0.2">
      <c r="A26" s="75">
        <v>4</v>
      </c>
      <c r="B26" s="76">
        <v>90</v>
      </c>
      <c r="C26" s="76">
        <v>10117211447</v>
      </c>
      <c r="D26" s="77" t="s">
        <v>56</v>
      </c>
      <c r="E26" s="76" t="s">
        <v>79</v>
      </c>
      <c r="F26" s="76" t="s">
        <v>27</v>
      </c>
      <c r="G26" s="88" t="s">
        <v>80</v>
      </c>
      <c r="H26" s="94">
        <v>6.2303240740740735E-2</v>
      </c>
      <c r="I26" s="95">
        <f t="shared" si="1"/>
        <v>7.6851851851851838E-3</v>
      </c>
      <c r="J26" s="74">
        <f t="shared" si="0"/>
        <v>26.750882407579414</v>
      </c>
      <c r="K26" s="53" t="s">
        <v>27</v>
      </c>
      <c r="L26" s="54"/>
    </row>
    <row r="27" spans="1:12" ht="21.75" customHeight="1" x14ac:dyDescent="0.2">
      <c r="A27" s="75">
        <v>5</v>
      </c>
      <c r="B27" s="76">
        <v>50</v>
      </c>
      <c r="C27" s="76">
        <v>10114286996</v>
      </c>
      <c r="D27" s="77" t="s">
        <v>58</v>
      </c>
      <c r="E27" s="76" t="s">
        <v>76</v>
      </c>
      <c r="F27" s="78" t="s">
        <v>29</v>
      </c>
      <c r="G27" s="88" t="s">
        <v>80</v>
      </c>
      <c r="H27" s="94">
        <v>6.2384259259259257E-2</v>
      </c>
      <c r="I27" s="95">
        <f t="shared" si="1"/>
        <v>7.7662037037037057E-3</v>
      </c>
      <c r="J27" s="74">
        <f t="shared" si="0"/>
        <v>26.716141001855288</v>
      </c>
      <c r="K27" s="53" t="s">
        <v>27</v>
      </c>
      <c r="L27" s="54"/>
    </row>
    <row r="28" spans="1:12" ht="21.75" customHeight="1" x14ac:dyDescent="0.2">
      <c r="A28" s="75" t="s">
        <v>53</v>
      </c>
      <c r="B28" s="76">
        <v>84</v>
      </c>
      <c r="C28" s="76">
        <v>10128009668</v>
      </c>
      <c r="D28" s="77" t="s">
        <v>62</v>
      </c>
      <c r="E28" s="76" t="s">
        <v>76</v>
      </c>
      <c r="F28" s="78" t="s">
        <v>31</v>
      </c>
      <c r="G28" s="88" t="s">
        <v>80</v>
      </c>
      <c r="H28" s="94">
        <v>7.0833333333333331E-2</v>
      </c>
      <c r="I28" s="95">
        <f t="shared" si="1"/>
        <v>1.621527777777778E-2</v>
      </c>
      <c r="J28" s="74">
        <f t="shared" si="0"/>
        <v>23.529411764705884</v>
      </c>
      <c r="K28" s="55" t="s">
        <v>29</v>
      </c>
      <c r="L28" s="54"/>
    </row>
    <row r="29" spans="1:12" ht="21.75" customHeight="1" x14ac:dyDescent="0.2">
      <c r="A29" s="75">
        <v>7</v>
      </c>
      <c r="B29" s="76">
        <v>105</v>
      </c>
      <c r="C29" s="76">
        <v>10128500934</v>
      </c>
      <c r="D29" s="77" t="s">
        <v>57</v>
      </c>
      <c r="E29" s="76" t="s">
        <v>79</v>
      </c>
      <c r="F29" s="76" t="s">
        <v>30</v>
      </c>
      <c r="G29" s="88" t="s">
        <v>52</v>
      </c>
      <c r="H29" s="94">
        <v>7.1701388888888884E-2</v>
      </c>
      <c r="I29" s="95">
        <f t="shared" si="1"/>
        <v>1.7083333333333332E-2</v>
      </c>
      <c r="J29" s="74">
        <f t="shared" si="0"/>
        <v>23.244552058111378</v>
      </c>
      <c r="K29" s="55" t="s">
        <v>29</v>
      </c>
      <c r="L29" s="54"/>
    </row>
    <row r="30" spans="1:12" ht="21.75" customHeight="1" x14ac:dyDescent="0.2">
      <c r="A30" s="75">
        <v>8</v>
      </c>
      <c r="B30" s="76">
        <v>104</v>
      </c>
      <c r="C30" s="76">
        <v>10128503257</v>
      </c>
      <c r="D30" s="77" t="s">
        <v>61</v>
      </c>
      <c r="E30" s="76" t="s">
        <v>79</v>
      </c>
      <c r="F30" s="76" t="s">
        <v>30</v>
      </c>
      <c r="G30" s="88" t="s">
        <v>52</v>
      </c>
      <c r="H30" s="94">
        <v>7.1736111111111112E-2</v>
      </c>
      <c r="I30" s="95">
        <f t="shared" si="1"/>
        <v>1.711805555555556E-2</v>
      </c>
      <c r="J30" s="74">
        <f t="shared" si="0"/>
        <v>23.233301064859631</v>
      </c>
      <c r="K30" s="55" t="s">
        <v>29</v>
      </c>
      <c r="L30" s="54"/>
    </row>
    <row r="31" spans="1:12" ht="21.75" customHeight="1" thickBot="1" x14ac:dyDescent="0.25">
      <c r="A31" s="79">
        <v>9</v>
      </c>
      <c r="B31" s="80">
        <v>106</v>
      </c>
      <c r="C31" s="80">
        <v>10128503156</v>
      </c>
      <c r="D31" s="81" t="s">
        <v>60</v>
      </c>
      <c r="E31" s="80" t="s">
        <v>79</v>
      </c>
      <c r="F31" s="80" t="s">
        <v>30</v>
      </c>
      <c r="G31" s="89" t="s">
        <v>52</v>
      </c>
      <c r="H31" s="96">
        <v>7.2002314814814811E-2</v>
      </c>
      <c r="I31" s="97">
        <f t="shared" si="1"/>
        <v>1.7384259259259259E-2</v>
      </c>
      <c r="J31" s="82">
        <f t="shared" si="0"/>
        <v>23.147403954348174</v>
      </c>
      <c r="K31" s="92" t="s">
        <v>29</v>
      </c>
      <c r="L31" s="93"/>
    </row>
    <row r="32" spans="1:12" ht="6.75" customHeight="1" thickTop="1" thickBot="1" x14ac:dyDescent="0.25">
      <c r="A32" s="56"/>
      <c r="B32" s="57"/>
      <c r="C32" s="57"/>
      <c r="D32" s="58"/>
      <c r="E32" s="59"/>
      <c r="F32" s="60"/>
      <c r="G32" s="61"/>
      <c r="H32" s="62"/>
      <c r="I32" s="62"/>
      <c r="J32" s="62"/>
      <c r="K32" s="62"/>
      <c r="L32" s="62"/>
    </row>
    <row r="33" spans="1:12" ht="15.75" thickTop="1" x14ac:dyDescent="0.2">
      <c r="A33" s="101" t="s">
        <v>5</v>
      </c>
      <c r="B33" s="102"/>
      <c r="C33" s="102"/>
      <c r="D33" s="102"/>
      <c r="E33" s="63"/>
      <c r="F33" s="63"/>
      <c r="G33" s="63"/>
      <c r="H33" s="102" t="s">
        <v>6</v>
      </c>
      <c r="I33" s="102"/>
      <c r="J33" s="102"/>
      <c r="K33" s="102"/>
      <c r="L33" s="103"/>
    </row>
    <row r="34" spans="1:12" ht="15" x14ac:dyDescent="0.2">
      <c r="A34" s="2" t="s">
        <v>72</v>
      </c>
      <c r="B34" s="64"/>
      <c r="C34" s="65"/>
      <c r="G34" s="1" t="s">
        <v>32</v>
      </c>
      <c r="H34" s="4">
        <v>2</v>
      </c>
      <c r="K34" s="5" t="s">
        <v>33</v>
      </c>
      <c r="L34" s="6">
        <f>COUNTIF(F20:F32,"ЗМС")</f>
        <v>0</v>
      </c>
    </row>
    <row r="35" spans="1:12" ht="15" x14ac:dyDescent="0.2">
      <c r="A35" s="2" t="s">
        <v>73</v>
      </c>
      <c r="B35" s="64"/>
      <c r="C35" s="65"/>
      <c r="G35" s="1" t="s">
        <v>34</v>
      </c>
      <c r="H35" s="4">
        <f>H36+H41</f>
        <v>8</v>
      </c>
      <c r="K35" s="5" t="s">
        <v>35</v>
      </c>
      <c r="L35" s="6">
        <f>COUNTIF(F20:F32,"МСМК")</f>
        <v>0</v>
      </c>
    </row>
    <row r="36" spans="1:12" ht="15" x14ac:dyDescent="0.2">
      <c r="A36" s="2" t="s">
        <v>71</v>
      </c>
      <c r="B36" s="64"/>
      <c r="C36" s="65"/>
      <c r="G36" s="1" t="s">
        <v>36</v>
      </c>
      <c r="H36" s="4">
        <f>H37+H38+H40</f>
        <v>8</v>
      </c>
      <c r="K36" s="5" t="s">
        <v>37</v>
      </c>
      <c r="L36" s="6">
        <f>COUNTIF(F20:F32,"МС")</f>
        <v>0</v>
      </c>
    </row>
    <row r="37" spans="1:12" ht="15" x14ac:dyDescent="0.2">
      <c r="A37" s="2" t="s">
        <v>74</v>
      </c>
      <c r="B37" s="64"/>
      <c r="C37" s="65"/>
      <c r="G37" s="1" t="s">
        <v>38</v>
      </c>
      <c r="H37" s="4">
        <f>COUNT(A20:A32)</f>
        <v>8</v>
      </c>
      <c r="K37" s="5" t="s">
        <v>27</v>
      </c>
      <c r="L37" s="6">
        <f>COUNTIF(F20:F32,"КМС")</f>
        <v>3</v>
      </c>
    </row>
    <row r="38" spans="1:12" ht="15" x14ac:dyDescent="0.2">
      <c r="A38" s="7"/>
      <c r="B38" s="64"/>
      <c r="C38" s="65"/>
      <c r="G38" s="1" t="s">
        <v>39</v>
      </c>
      <c r="H38" s="4">
        <f>COUNTIF(A20:A32,"НФ")</f>
        <v>0</v>
      </c>
      <c r="K38" s="5" t="s">
        <v>29</v>
      </c>
      <c r="L38" s="6">
        <f>COUNTIF(F20:F32,"1 СР")</f>
        <v>2</v>
      </c>
    </row>
    <row r="39" spans="1:12" ht="15" x14ac:dyDescent="0.2">
      <c r="A39" s="7"/>
      <c r="B39" s="64"/>
      <c r="C39" s="65"/>
      <c r="G39" s="1" t="s">
        <v>63</v>
      </c>
      <c r="H39" s="4">
        <f>COUNTIF(A21:A33,"ЛИМ")</f>
        <v>0</v>
      </c>
      <c r="K39" s="8" t="s">
        <v>30</v>
      </c>
      <c r="L39" s="9">
        <f>COUNTIF(F20:F32,"2 СР")</f>
        <v>3</v>
      </c>
    </row>
    <row r="40" spans="1:12" ht="15" x14ac:dyDescent="0.2">
      <c r="A40" s="3"/>
      <c r="B40" s="64"/>
      <c r="C40" s="65"/>
      <c r="G40" s="1" t="s">
        <v>40</v>
      </c>
      <c r="H40" s="4">
        <f>COUNTIF(A20:A32,"ДСКВ")</f>
        <v>0</v>
      </c>
      <c r="K40" s="8" t="s">
        <v>31</v>
      </c>
      <c r="L40" s="10">
        <f>COUNTIF(F20:F32,"3 СР")</f>
        <v>1</v>
      </c>
    </row>
    <row r="41" spans="1:12" ht="15" x14ac:dyDescent="0.2">
      <c r="A41" s="3"/>
      <c r="B41" s="64"/>
      <c r="C41" s="65"/>
      <c r="D41" s="66"/>
      <c r="E41" s="66"/>
      <c r="F41" s="66"/>
      <c r="G41" s="1" t="s">
        <v>41</v>
      </c>
      <c r="H41" s="4">
        <f>COUNTIF(A20:A32,"НС")</f>
        <v>0</v>
      </c>
      <c r="I41" s="135"/>
      <c r="J41" s="66"/>
      <c r="K41" s="90"/>
      <c r="L41" s="91"/>
    </row>
    <row r="42" spans="1:12" ht="8.25" customHeight="1" x14ac:dyDescent="0.2">
      <c r="A42" s="68"/>
      <c r="H42" s="69"/>
      <c r="I42" s="70"/>
      <c r="K42" s="71"/>
      <c r="L42" s="72"/>
    </row>
    <row r="43" spans="1:12" ht="15.75" x14ac:dyDescent="0.2">
      <c r="A43" s="104" t="s">
        <v>3</v>
      </c>
      <c r="B43" s="105"/>
      <c r="C43" s="105"/>
      <c r="D43" s="105" t="s">
        <v>12</v>
      </c>
      <c r="E43" s="105"/>
      <c r="F43" s="105"/>
      <c r="G43" s="105" t="s">
        <v>4</v>
      </c>
      <c r="H43" s="105"/>
      <c r="I43" s="105"/>
      <c r="J43" s="105" t="s">
        <v>44</v>
      </c>
      <c r="K43" s="105"/>
      <c r="L43" s="106"/>
    </row>
    <row r="44" spans="1:12" x14ac:dyDescent="0.2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9"/>
    </row>
    <row r="45" spans="1:12" x14ac:dyDescent="0.2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x14ac:dyDescent="0.2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</row>
    <row r="47" spans="1:12" x14ac:dyDescent="0.2">
      <c r="A47" s="107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9"/>
    </row>
    <row r="48" spans="1:12" x14ac:dyDescent="0.2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9"/>
    </row>
    <row r="49" spans="1:12" s="73" customFormat="1" ht="19.5" customHeight="1" thickBot="1" x14ac:dyDescent="0.25">
      <c r="A49" s="100"/>
      <c r="B49" s="98"/>
      <c r="C49" s="98"/>
      <c r="D49" s="98" t="str">
        <f>G17</f>
        <v>ПАВЛОВ А.В. (1 кат., Г.КЕМЕРОВО)</v>
      </c>
      <c r="E49" s="98"/>
      <c r="F49" s="98"/>
      <c r="G49" s="98" t="str">
        <f>G18</f>
        <v>ЛЫСАК А.Н. (1 КАТ., г.КЕМЕРОВО)</v>
      </c>
      <c r="H49" s="98"/>
      <c r="I49" s="98"/>
      <c r="J49" s="98" t="str">
        <f>G19</f>
        <v>СТЕПАНОВА С.Н. (ВК., г. КЕМЕРОВО)</v>
      </c>
      <c r="K49" s="98"/>
      <c r="L49" s="99"/>
    </row>
    <row r="50" spans="1:12" ht="13.5" thickTop="1" x14ac:dyDescent="0.2"/>
  </sheetData>
  <mergeCells count="39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J49:L49"/>
    <mergeCell ref="G49:I49"/>
    <mergeCell ref="D49:F49"/>
    <mergeCell ref="A49:C49"/>
    <mergeCell ref="A33:D33"/>
    <mergeCell ref="H33:L33"/>
    <mergeCell ref="A43:C43"/>
    <mergeCell ref="D43:F43"/>
    <mergeCell ref="G43:I43"/>
    <mergeCell ref="J43:L43"/>
    <mergeCell ref="A44:E44"/>
    <mergeCell ref="F44:L44"/>
    <mergeCell ref="A47:E47"/>
    <mergeCell ref="F47:L47"/>
    <mergeCell ref="A48:E48"/>
    <mergeCell ref="F48:L48"/>
  </mergeCells>
  <conditionalFormatting sqref="H42 G34:G41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9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девушки</vt:lpstr>
      <vt:lpstr>'инд гонка девушки'!Заголовки_для_печати</vt:lpstr>
      <vt:lpstr>'инд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2022-10-03T08:12:58Z</dcterms:modified>
</cp:coreProperties>
</file>