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вр'!$A$1:$L$46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J26" i="2"/>
  <c r="I25" i="2" l="1"/>
  <c r="J25" i="2"/>
  <c r="I26" i="2"/>
  <c r="J23" i="2"/>
  <c r="J24" i="2"/>
  <c r="I24" i="2"/>
  <c r="J46" i="2" l="1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<sst xmlns="http://schemas.openxmlformats.org/spreadsheetml/2006/main" count="326" uniqueCount="224">
  <si>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</si>
  <si>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</si>
  <si>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</si>
  <si>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</si>
  <si>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</si>
  <si>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</si>
  <si>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</si>
  <si>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</si>
  <si>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</si>
  <si>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</si>
  <si>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</si>
  <si>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</si>
  <si>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</si>
  <si>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</si>
  <si>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</si>
  <si>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</si>
  <si>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</si>
  <si>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</si>
  <si>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</si>
  <si>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</si>
  <si>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</si>
  <si>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</si>
  <si>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</si>
  <si>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</si>
  <si>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</si>
  <si>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</si>
  <si>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</si>
  <si>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</si>
  <si>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</si>
  <si>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</si>
  <si>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</si>
  <si>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</si>
  <si>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</si>
  <si>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</si>
  <si>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</si>
  <si>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</si>
  <si>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</si>
  <si>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</si>
  <si>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</si>
  <si>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</si>
  <si>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</si>
  <si>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</si>
  <si>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</si>
  <si>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</si>
  <si>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</si>
  <si>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</si>
  <si>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</si>
  <si>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</si>
  <si>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</si>
  <si>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</si>
  <si>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</si>
  <si>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</si>
  <si>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</si>
  <si>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</si>
  <si>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</si>
  <si>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</si>
  <si>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</si>
  <si>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</si>
  <si>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</si>
  <si>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</si>
  <si>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</si>
  <si>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</si>
  <si>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</si>
  <si>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</si>
  <si>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</si>
  <si>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</si>
  <si>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</si>
  <si>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</si>
  <si>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</si>
  <si>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</si>
  <si>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</si>
  <si>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</si>
  <si>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</si>
  <si>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</si>
  <si>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</si>
  <si>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</si>
  <si>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</si>
  <si>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</si>
  <si>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</si>
  <si>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</si>
  <si>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</si>
  <si>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</si>
  <si>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</si>
  <si>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</si>
  <si>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</si>
  <si>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</si>
  <si>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</si>
  <si>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</si>
  <si>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</si>
  <si>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</si>
  <si>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</si>
  <si>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</si>
  <si>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</si>
  <si>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</si>
  <si>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</si>
  <si>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</si>
  <si>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</si>
  <si>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</si>
  <si>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</si>
  <si>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</si>
  <si>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</si>
  <si>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</si>
  <si>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</si>
  <si>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</si>
  <si>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</si>
  <si>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</si>
  <si>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</si>
  <si>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</si>
  <si>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</si>
  <si>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</si>
  <si>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</si>
  <si>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</si>
  <si>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</si>
  <si>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</si>
  <si>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</si>
  <si>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</si>
  <si>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</si>
  <si>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</si>
  <si>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</si>
  <si>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</si>
  <si>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</si>
  <si>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</si>
  <si>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</si>
  <si>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</si>
  <si>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</si>
  <si>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</si>
  <si>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</si>
  <si>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</si>
  <si>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</si>
  <si>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</si>
  <si>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</si>
  <si>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</si>
  <si>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</si>
  <si>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</si>
  <si>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</si>
  <si>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</si>
  <si>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</si>
  <si>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</si>
  <si>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</si>
  <si>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</si>
  <si>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</si>
  <si>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</si>
  <si>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</si>
  <si>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</si>
  <si>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</si>
  <si>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</si>
  <si>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</si>
  <si>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</si>
  <si>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</si>
  <si>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</si>
  <si>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</si>
  <si>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</si>
  <si>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</si>
  <si>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</si>
  <si>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</si>
  <si>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</si>
  <si>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</si>
  <si>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</si>
  <si>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</si>
  <si>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</si>
  <si>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</si>
  <si>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</si>
  <si>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</si>
  <si>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</si>
  <si>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</si>
  <si>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</si>
  <si>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</si>
  <si>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</si>
  <si>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</si>
  <si>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</si>
  <si>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</si>
  <si>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</si>
  <si>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</si>
  <si>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</si>
  <si>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</si>
  <si>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</si>
  <si>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</si>
  <si>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</si>
  <si>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</si>
  <si>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</si>
  <si>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</si>
  <si>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</si>
  <si>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</si>
  <si>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</si>
  <si>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</si>
  <si>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</si>
  <si>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</si>
  <si>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</si>
  <si>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</si>
  <si>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</si>
  <si>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</si>
  <si>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</si>
  <si>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</si>
  <si>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</si>
  <si>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</si>
  <si>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</si>
  <si>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</si>
  <si>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</si>
  <si>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ОКОНЧАНИЕ ГОНКИ: 13ч 00м</t>
  </si>
  <si>
    <t>ВСЕРОССИЙСКИЕ СОРЕВНОВАНИЯ</t>
  </si>
  <si>
    <t>№ ЕКП 2022: 5114</t>
  </si>
  <si>
    <t>ЛЕБЕДЕВ А.Ю. (ВК, г. ХАБАРОВСК)</t>
  </si>
  <si>
    <t>Осадки: ясно, пасмурно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</si>
  <si>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сентября 2022 года</t>
    </r>
  </si>
  <si>
    <t>шоссе - индивидуальная гонка на время в гору</t>
  </si>
  <si>
    <t>№ ВРВС: 0080581811Я</t>
  </si>
  <si>
    <t>НАЗВАНИЕ ТРАССЫ / РЕГ. НОМЕР: с. Романовка</t>
  </si>
  <si>
    <t>Температура: +6+12</t>
  </si>
  <si>
    <t>Влажность: 3 %</t>
  </si>
  <si>
    <t>Юниоры 17-18 лет</t>
  </si>
  <si>
    <t>ЕРЁМИН Григорий</t>
  </si>
  <si>
    <t>16.04.2005</t>
  </si>
  <si>
    <t>Хабаровский край</t>
  </si>
  <si>
    <t>РУДАКО В Даниил</t>
  </si>
  <si>
    <t>05.07.2005</t>
  </si>
  <si>
    <t>МАКУШИН Андрей</t>
  </si>
  <si>
    <t>22.01.2005</t>
  </si>
  <si>
    <t>Иркутская область</t>
  </si>
  <si>
    <t>ДНЕПРОВСКИЙ Павел</t>
  </si>
  <si>
    <t>04.01.2005</t>
  </si>
  <si>
    <t>ДЕМЕШКИН Аркадий</t>
  </si>
  <si>
    <t>07.04.2005</t>
  </si>
  <si>
    <t>СМИРНОВ Дмитрий</t>
  </si>
  <si>
    <t>23.11.2005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</si>
</sst>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59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53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39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0.59634681949674462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0.21108937780477266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0.2698814959545871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0.89254914884190772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5.6046150316067189E-2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0.81427768951352264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1.5688754805415983E-2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0.8848924597732063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0.34300261171837565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0.6063123589157573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0.9421800070393016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8.2138352339559462E-2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0.34812597420852043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0.93726863380431102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0.33907811685897615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0.40033575094192464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0.66217669517740718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0.29617284848489334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0.37190410294804688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0.17459045154687847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0.35101388908238362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0.33095432421888971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0.9679736427257255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0.78177889954353819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0.342568980108368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0.47088152665637684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0.96132390031114723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0.93822675436705549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4.0968943349342313E-2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0.20586348204440075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0.99125365500581419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0.57340224328082012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0.34627293654057989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0.45287125762356806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4.9311646394726738E-2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0.59171764959793693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0.81912074387022182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0.7241435375585028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0.62679187048808482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0.97119276496736529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0.58532822267463858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0.14182852037069482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0.78600944581618681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0.2759201408731401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3.364404040004354E-2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0.10910107708978412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0.94479114490367433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0.77242311384757811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0.18166090571645244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0.45197086673282671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8.605955625976569E-2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0.19919288287808856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0.12406664925540789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6.4996105237166257E-2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0.64364785451395801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4.2176304362871453E-2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0.56008777836029622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0.82709435380775198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0.49395264842351894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0.83639288740702566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0.78160186978975343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0.12540240493252097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0.91389252731356063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0.88556690893768819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0.55606250904939514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8.71864196789639E-2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0.79990022355950341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0.58389373586945859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8.5169503825625048E-3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0.44632474496281982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0.92178550345446419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0.88615053877998173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1.5622366176267777E-3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0.68171656075704878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0.92997486233736626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0.63127255845440833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0.80987954070302692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9.4026757074614498E-3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0.54671213692149645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0.10659892562499818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0.5205428176037683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0.55096944386220703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0.39331940313345137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0.34361234409451458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0.28843019684232529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0.53360113215507265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0.86456268544282799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7.1521164172104634E-2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0.86484224671380905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0.40521278449260545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0.29786409753183485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0.34867105645072372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0.23917681882758701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3" zoomScale="91" zoomScaleNormal="100" zoomScaleSheetLayoutView="91" workbookViewId="0">
      <selection activeCell="H29" sqref="H29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0.25" customHeight="1" x14ac:dyDescent="0.2">
      <c r="A2" s="213" t="s">
        <v>188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0.25" customHeight="1" x14ac:dyDescent="0.2">
      <c r="A3" s="213" t="s">
        <v>38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0.25" customHeight="1" x14ac:dyDescent="0.2">
      <c r="A4" s="213" t="s">
        <v>189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4" t="s">
        <v>199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67" customFormat="1" ht="18" customHeight="1" x14ac:dyDescent="0.2">
      <c r="A7" s="208" t="s">
        <v>39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6.75" customHeight="1" thickBo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204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197</v>
      </c>
      <c r="H13" s="72"/>
      <c r="I13" s="72"/>
      <c r="J13" s="72"/>
      <c r="K13" s="73"/>
      <c r="L13" s="74" t="s">
        <v>205</v>
      </c>
    </row>
    <row r="14" spans="1:12" ht="15.75" x14ac:dyDescent="0.2">
      <c r="A14" s="75" t="s">
        <v>203</v>
      </c>
      <c r="B14" s="76"/>
      <c r="C14" s="99"/>
      <c r="D14" s="100"/>
      <c r="E14" s="77"/>
      <c r="F14" s="135"/>
      <c r="G14" s="162" t="s">
        <v>198</v>
      </c>
      <c r="H14" s="77"/>
      <c r="I14" s="77"/>
      <c r="J14" s="77"/>
      <c r="K14" s="78"/>
      <c r="L14" s="137" t="s">
        <v>200</v>
      </c>
    </row>
    <row r="15" spans="1:12" ht="15" x14ac:dyDescent="0.2">
      <c r="A15" s="225" t="s">
        <v>8</v>
      </c>
      <c r="B15" s="210"/>
      <c r="C15" s="210"/>
      <c r="D15" s="210"/>
      <c r="E15" s="210"/>
      <c r="F15" s="210"/>
      <c r="G15" s="226"/>
      <c r="H15" s="209" t="s">
        <v>9</v>
      </c>
      <c r="I15" s="210"/>
      <c r="J15" s="210"/>
      <c r="K15" s="210"/>
      <c r="L15" s="21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206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201</v>
      </c>
      <c r="H19" s="165" t="s">
        <v>196</v>
      </c>
      <c r="I19" s="85"/>
      <c r="J19" s="140">
        <v>7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7" t="s">
        <v>41</v>
      </c>
      <c r="B21" s="206" t="s">
        <v>19</v>
      </c>
      <c r="C21" s="206" t="s">
        <v>42</v>
      </c>
      <c r="D21" s="206" t="s">
        <v>20</v>
      </c>
      <c r="E21" s="206" t="s">
        <v>21</v>
      </c>
      <c r="F21" s="206" t="s">
        <v>43</v>
      </c>
      <c r="G21" s="206" t="s">
        <v>22</v>
      </c>
      <c r="H21" s="206" t="s">
        <v>44</v>
      </c>
      <c r="I21" s="206" t="s">
        <v>45</v>
      </c>
      <c r="J21" s="206" t="s">
        <v>46</v>
      </c>
      <c r="K21" s="217" t="s">
        <v>47</v>
      </c>
      <c r="L21" s="229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8"/>
      <c r="B22" s="207"/>
      <c r="C22" s="207"/>
      <c r="D22" s="207"/>
      <c r="E22" s="207"/>
      <c r="F22" s="207"/>
      <c r="G22" s="207"/>
      <c r="H22" s="207"/>
      <c r="I22" s="207"/>
      <c r="J22" s="207"/>
      <c r="K22" s="218"/>
      <c r="L22" s="230"/>
      <c r="M22" s="215"/>
      <c r="N22" s="216"/>
    </row>
    <row r="23" spans="1:14" ht="30.75" customHeight="1" x14ac:dyDescent="0.2">
      <c r="A23" s="179">
        <v>1</v>
      </c>
      <c r="B23" s="180">
        <v>22</v>
      </c>
      <c r="C23" s="180">
        <v>10120229056</v>
      </c>
      <c r="D23" s="167" t="s">
        <v>210</v>
      </c>
      <c r="E23" s="168" t="s">
        <v>211</v>
      </c>
      <c r="F23" s="166" t="s">
        <v>60</v>
      </c>
      <c r="G23" s="169" t="s">
        <v>212</v>
      </c>
      <c r="H23" s="177">
        <v>1.2779282407407408E-2</v>
      </c>
      <c r="I23" s="160"/>
      <c r="J23" s="133">
        <f>$J$19/(HOUR(H23)+MINUTE(H23)/60+SECOND(H23)/3600)</f>
        <v>22.826086956521742</v>
      </c>
      <c r="K23" s="95"/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23</v>
      </c>
      <c r="C24" s="166"/>
      <c r="D24" s="167" t="s">
        <v>213</v>
      </c>
      <c r="E24" s="168" t="s">
        <v>214</v>
      </c>
      <c r="F24" s="166" t="s">
        <v>60</v>
      </c>
      <c r="G24" s="169" t="s">
        <v>193</v>
      </c>
      <c r="H24" s="174">
        <v>1.2945023148148148E-2</v>
      </c>
      <c r="I24" s="175">
        <f>H24-$H$23</f>
        <v>1.6574074074074061E-4</v>
      </c>
      <c r="J24" s="133">
        <f>$J$19/(HOUR(H24)+MINUTE(H24)/60+SECOND(H24)/3600)</f>
        <v>22.540250447227194</v>
      </c>
      <c r="K24" s="95"/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21</v>
      </c>
      <c r="C25" s="166"/>
      <c r="D25" s="167" t="s">
        <v>215</v>
      </c>
      <c r="E25" s="168" t="s">
        <v>216</v>
      </c>
      <c r="F25" s="166" t="s">
        <v>60</v>
      </c>
      <c r="G25" s="169" t="s">
        <v>217</v>
      </c>
      <c r="H25" s="174">
        <v>1.4273148148148148E-2</v>
      </c>
      <c r="I25" s="175">
        <f t="shared" ref="I25:I26" si="0">H25-$H$23</f>
        <v>1.4938657407407401E-3</v>
      </c>
      <c r="J25" s="133">
        <f t="shared" ref="J25" si="1">$J$19/(HOUR(H25)+MINUTE(H25)/60+SECOND(H25)/3600)</f>
        <v>20.437956204379564</v>
      </c>
      <c r="K25" s="95"/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88</v>
      </c>
      <c r="C26" s="166"/>
      <c r="D26" s="167" t="s">
        <v>218</v>
      </c>
      <c r="E26" s="168" t="s">
        <v>219</v>
      </c>
      <c r="F26" s="166" t="s">
        <v>60</v>
      </c>
      <c r="G26" s="169" t="s">
        <v>193</v>
      </c>
      <c r="H26" s="174">
        <v>1.4681134259259258E-2</v>
      </c>
      <c r="I26" s="175">
        <f t="shared" si="0"/>
        <v>1.9018518518518508E-3</v>
      </c>
      <c r="J26" s="133">
        <f>$J$19/(HOUR(H26)+MINUTE(H26)/60+SECOND(H26)/3600)</f>
        <v>19.873817034700316</v>
      </c>
      <c r="K26" s="95"/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9">
        <v>5</v>
      </c>
      <c r="B27" s="180">
        <v>84</v>
      </c>
      <c r="C27" s="166"/>
      <c r="D27" s="167" t="s">
        <v>220</v>
      </c>
      <c r="E27" s="168" t="s">
        <v>221</v>
      </c>
      <c r="F27" s="166" t="s">
        <v>60</v>
      </c>
      <c r="G27" s="169" t="s">
        <v>193</v>
      </c>
      <c r="H27" s="174">
        <v>1.4818287037037038E-2</v>
      </c>
      <c r="I27" s="175">
        <f t="shared" ref="I27:I28" si="2">H27-$H$23</f>
        <v>2.0390046296296302E-3</v>
      </c>
      <c r="J27" s="133">
        <f t="shared" ref="J27:J28" si="3">$J$19/(HOUR(H27)+MINUTE(H27)/60+SECOND(H27)/3600)</f>
        <v>19.687500000000004</v>
      </c>
      <c r="K27" s="95"/>
      <c r="L27" s="148"/>
      <c r="M27" s="101"/>
      <c r="N27" s="155"/>
    </row>
    <row r="28" spans="1:14" ht="21.75" customHeight="1" thickBot="1" x14ac:dyDescent="0.25">
      <c r="A28" s="181">
        <v>6</v>
      </c>
      <c r="B28" s="182">
        <v>85</v>
      </c>
      <c r="C28" s="170"/>
      <c r="D28" s="171" t="s">
        <v>222</v>
      </c>
      <c r="E28" s="172" t="s">
        <v>223</v>
      </c>
      <c r="F28" s="170" t="s">
        <v>60</v>
      </c>
      <c r="G28" s="173" t="s">
        <v>193</v>
      </c>
      <c r="H28" s="176">
        <v>1.5082291666666666E-2</v>
      </c>
      <c r="I28" s="178">
        <f t="shared" si="2"/>
        <v>2.3030092592592581E-3</v>
      </c>
      <c r="J28" s="150">
        <f t="shared" si="3"/>
        <v>19.339984650805835</v>
      </c>
      <c r="K28" s="151"/>
      <c r="L28" s="152"/>
      <c r="M28" s="101"/>
      <c r="N28" s="155"/>
    </row>
    <row r="29" spans="1:14" ht="6.75" customHeight="1" thickTop="1" thickBot="1" x14ac:dyDescent="0.25">
      <c r="A29" s="142"/>
      <c r="B29" s="143"/>
      <c r="C29" s="143"/>
      <c r="D29" s="144"/>
      <c r="E29" s="145"/>
      <c r="F29" s="102"/>
      <c r="G29" s="146"/>
      <c r="H29" s="147"/>
      <c r="I29" s="147"/>
      <c r="J29" s="147"/>
      <c r="K29" s="147"/>
      <c r="L29" s="147"/>
    </row>
    <row r="30" spans="1:14" ht="15.75" thickTop="1" x14ac:dyDescent="0.2">
      <c r="A30" s="203" t="s">
        <v>48</v>
      </c>
      <c r="B30" s="204"/>
      <c r="C30" s="204"/>
      <c r="D30" s="204"/>
      <c r="E30" s="204"/>
      <c r="F30" s="204"/>
      <c r="G30" s="204" t="s">
        <v>49</v>
      </c>
      <c r="H30" s="204"/>
      <c r="I30" s="204"/>
      <c r="J30" s="204"/>
      <c r="K30" s="204"/>
      <c r="L30" s="205"/>
    </row>
    <row r="31" spans="1:14" x14ac:dyDescent="0.2">
      <c r="A31" s="153" t="s">
        <v>207</v>
      </c>
      <c r="B31" s="104"/>
      <c r="C31" s="105"/>
      <c r="D31" s="104"/>
      <c r="E31" s="106"/>
      <c r="F31" s="107"/>
      <c r="G31" s="108" t="s">
        <v>175</v>
      </c>
      <c r="H31" s="154">
        <v>3</v>
      </c>
      <c r="I31" s="163"/>
      <c r="J31" s="110"/>
      <c r="K31" s="125" t="s">
        <v>183</v>
      </c>
      <c r="L31" s="112">
        <f>COUNTIF(F23:F28,"ЗМС")</f>
        <v>0</v>
      </c>
    </row>
    <row r="32" spans="1:14" x14ac:dyDescent="0.2">
      <c r="A32" s="153" t="s">
        <v>208</v>
      </c>
      <c r="B32" s="104"/>
      <c r="C32" s="113"/>
      <c r="D32" s="104"/>
      <c r="E32" s="114"/>
      <c r="F32" s="115"/>
      <c r="G32" s="116" t="s">
        <v>176</v>
      </c>
      <c r="H32" s="109">
        <f>H33+H38</f>
        <v>6</v>
      </c>
      <c r="I32" s="129"/>
      <c r="J32" s="117"/>
      <c r="K32" s="125" t="s">
        <v>184</v>
      </c>
      <c r="L32" s="112">
        <f>COUNTIF(F23:F28,"МСМК")</f>
        <v>0</v>
      </c>
    </row>
    <row r="33" spans="1:12" x14ac:dyDescent="0.2">
      <c r="A33" s="153" t="s">
        <v>202</v>
      </c>
      <c r="B33" s="104"/>
      <c r="C33" s="118"/>
      <c r="D33" s="104"/>
      <c r="E33" s="114"/>
      <c r="F33" s="115"/>
      <c r="G33" s="116" t="s">
        <v>177</v>
      </c>
      <c r="H33" s="109">
        <f>H34+H35+H36+H37</f>
        <v>6</v>
      </c>
      <c r="I33" s="129"/>
      <c r="J33" s="117"/>
      <c r="K33" s="125" t="s">
        <v>185</v>
      </c>
      <c r="L33" s="112">
        <f>COUNTIF(F23:F28,"МС")</f>
        <v>0</v>
      </c>
    </row>
    <row r="34" spans="1:12" x14ac:dyDescent="0.2">
      <c r="A34" s="153" t="s">
        <v>195</v>
      </c>
      <c r="B34" s="104"/>
      <c r="C34" s="118"/>
      <c r="D34" s="104"/>
      <c r="E34" s="114"/>
      <c r="F34" s="115"/>
      <c r="G34" s="116" t="s">
        <v>178</v>
      </c>
      <c r="H34" s="109">
        <f>COUNT(A23:A136)</f>
        <v>6</v>
      </c>
      <c r="I34" s="129"/>
      <c r="J34" s="117"/>
      <c r="K34" s="111" t="s">
        <v>60</v>
      </c>
      <c r="L34" s="112">
        <f>COUNTIF(F23:F28,"КМС")</f>
        <v>6</v>
      </c>
    </row>
    <row r="35" spans="1:12" x14ac:dyDescent="0.2">
      <c r="A35" s="103"/>
      <c r="B35" s="104"/>
      <c r="C35" s="118"/>
      <c r="D35" s="104"/>
      <c r="E35" s="114"/>
      <c r="F35" s="115"/>
      <c r="G35" s="116" t="s">
        <v>179</v>
      </c>
      <c r="H35" s="109">
        <f>COUNTIF(A23:A135,"ЛИМ")</f>
        <v>0</v>
      </c>
      <c r="I35" s="129"/>
      <c r="J35" s="117"/>
      <c r="K35" s="111" t="s">
        <v>169</v>
      </c>
      <c r="L35" s="112">
        <f>COUNTIF(F23:F28,"1 СР")</f>
        <v>0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180</v>
      </c>
      <c r="H36" s="109">
        <f>COUNTIF(A23:A135,"НФ")</f>
        <v>0</v>
      </c>
      <c r="I36" s="129"/>
      <c r="J36" s="117"/>
      <c r="K36" s="111" t="s">
        <v>168</v>
      </c>
      <c r="L36" s="112">
        <f>COUNTIF(F23:F28,"2 СР")</f>
        <v>0</v>
      </c>
    </row>
    <row r="37" spans="1:12" x14ac:dyDescent="0.2">
      <c r="A37" s="103"/>
      <c r="B37" s="104"/>
      <c r="C37" s="104"/>
      <c r="D37" s="104"/>
      <c r="E37" s="114"/>
      <c r="F37" s="115"/>
      <c r="G37" s="116" t="s">
        <v>181</v>
      </c>
      <c r="H37" s="109">
        <f>COUNTIF(A23:A135,"ДСКВ")</f>
        <v>0</v>
      </c>
      <c r="I37" s="129"/>
      <c r="J37" s="117"/>
      <c r="K37" s="111" t="s">
        <v>167</v>
      </c>
      <c r="L37" s="112">
        <f>COUNTIF(F23:F29,"3 СР")</f>
        <v>0</v>
      </c>
    </row>
    <row r="38" spans="1:12" x14ac:dyDescent="0.2">
      <c r="A38" s="103"/>
      <c r="B38" s="104"/>
      <c r="C38" s="104"/>
      <c r="D38" s="104"/>
      <c r="E38" s="119"/>
      <c r="F38" s="120"/>
      <c r="G38" s="116" t="s">
        <v>182</v>
      </c>
      <c r="H38" s="109">
        <f>COUNTIF(A23:A135,"НС")</f>
        <v>0</v>
      </c>
      <c r="I38" s="164"/>
      <c r="J38" s="121"/>
      <c r="K38" s="125"/>
      <c r="L38" s="126"/>
    </row>
    <row r="39" spans="1:12" ht="6.75" customHeight="1" x14ac:dyDescent="0.2">
      <c r="A39" s="158"/>
      <c r="B39" s="156"/>
      <c r="C39" s="156"/>
      <c r="D39" s="157"/>
      <c r="E39" s="159"/>
      <c r="F39" s="127"/>
      <c r="G39" s="127"/>
      <c r="H39" s="128"/>
      <c r="I39" s="129"/>
      <c r="J39" s="130"/>
      <c r="K39" s="127"/>
      <c r="L39" s="122"/>
    </row>
    <row r="40" spans="1:12" ht="15.75" x14ac:dyDescent="0.2">
      <c r="A40" s="235" t="s">
        <v>50</v>
      </c>
      <c r="B40" s="231"/>
      <c r="C40" s="231"/>
      <c r="D40" s="231"/>
      <c r="E40" s="231" t="s">
        <v>51</v>
      </c>
      <c r="F40" s="231"/>
      <c r="G40" s="231"/>
      <c r="H40" s="231" t="s">
        <v>52</v>
      </c>
      <c r="I40" s="231"/>
      <c r="J40" s="231" t="s">
        <v>194</v>
      </c>
      <c r="K40" s="231"/>
      <c r="L40" s="233"/>
    </row>
    <row r="41" spans="1:12" x14ac:dyDescent="0.2">
      <c r="A41" s="238"/>
      <c r="B41" s="239"/>
      <c r="C41" s="239"/>
      <c r="D41" s="239"/>
      <c r="E41" s="239"/>
      <c r="F41" s="232"/>
      <c r="G41" s="232"/>
      <c r="H41" s="232"/>
      <c r="I41" s="232"/>
      <c r="J41" s="232"/>
      <c r="K41" s="232"/>
      <c r="L41" s="234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123"/>
      <c r="B43" s="131"/>
      <c r="C43" s="131"/>
      <c r="D43" s="131"/>
      <c r="E43" s="132"/>
      <c r="F43" s="131"/>
      <c r="G43" s="131"/>
      <c r="H43" s="128"/>
      <c r="I43" s="128"/>
      <c r="J43" s="131"/>
      <c r="K43" s="131"/>
      <c r="L43" s="124"/>
    </row>
    <row r="44" spans="1:12" x14ac:dyDescent="0.2">
      <c r="A44" s="238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40"/>
    </row>
    <row r="45" spans="1:12" x14ac:dyDescent="0.2">
      <c r="A45" s="238"/>
      <c r="B45" s="239"/>
      <c r="C45" s="239"/>
      <c r="D45" s="239"/>
      <c r="E45" s="239"/>
      <c r="F45" s="241"/>
      <c r="G45" s="241"/>
      <c r="H45" s="241"/>
      <c r="I45" s="241"/>
      <c r="J45" s="241"/>
      <c r="K45" s="241"/>
      <c r="L45" s="242"/>
    </row>
    <row r="46" spans="1:12" ht="15" customHeight="1" thickBot="1" x14ac:dyDescent="0.25">
      <c r="A46" s="236"/>
      <c r="B46" s="237"/>
      <c r="C46" s="237"/>
      <c r="D46" s="237"/>
      <c r="E46" s="232" t="str">
        <f>G17</f>
        <v>ЖЕРЕБЦОВА М.С. (ВК, г. ЧИТА)</v>
      </c>
      <c r="F46" s="232"/>
      <c r="G46" s="232"/>
      <c r="H46" s="232" t="str">
        <f>G18</f>
        <v>КЛЮЧНИКОВА О.А. (ВК, г. ЧИТА)</v>
      </c>
      <c r="I46" s="232"/>
      <c r="J46" s="232" t="str">
        <f>G19</f>
        <v>ЛЕБЕДЕВ А.Ю. (ВК, г. ХАБАРОВСК)</v>
      </c>
      <c r="K46" s="232"/>
      <c r="L46" s="234"/>
    </row>
    <row r="47" spans="1:12" ht="13.5" thickTop="1" x14ac:dyDescent="0.2"/>
  </sheetData>
  <sortState ref="A23:U120">
    <sortCondition ref="A23:A120"/>
  </sortState>
  <mergeCells count="42"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A1:L1"/>
    <mergeCell ref="A2:L2"/>
    <mergeCell ref="A3:L3"/>
    <mergeCell ref="A4:L4"/>
    <mergeCell ref="A6:L6"/>
    <mergeCell ref="A30:F30"/>
    <mergeCell ref="G30:L30"/>
    <mergeCell ref="I21:I22"/>
    <mergeCell ref="J21:J22"/>
    <mergeCell ref="A7:L7"/>
    <mergeCell ref="H15:L15"/>
    <mergeCell ref="H21:H22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2022-10-11T11:29:34Z</dcterms:modified>
</cp:coreProperties>
</file>