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2" i="2" l="1"/>
  <c r="K44" i="2" l="1"/>
  <c r="K43" i="2"/>
  <c r="K42" i="2"/>
  <c r="K41" i="2"/>
  <c r="I41" i="2"/>
  <c r="H52" i="2" l="1"/>
  <c r="E52" i="2"/>
  <c r="I44" i="2"/>
  <c r="I43" i="2"/>
  <c r="I42" i="2"/>
  <c r="K40" i="2"/>
  <c r="K39" i="2"/>
  <c r="K38" i="2"/>
  <c r="I40" i="2" l="1"/>
  <c r="I39" i="2" s="1"/>
</calcChain>
</file>

<file path=xl/sharedStrings.xml><?xml version="1.0" encoding="utf-8"?>
<sst xmlns="http://schemas.openxmlformats.org/spreadsheetml/2006/main" count="136" uniqueCount="105">
  <si>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</si>
  <si>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</si>
  <si>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</si>
  <si>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</si>
  <si>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</si>
  <si>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</si>
  <si>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</si>
  <si>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</si>
  <si>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</si>
  <si>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</si>
  <si>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</si>
  <si>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</si>
  <si>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</si>
  <si>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</si>
  <si>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</si>
  <si>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</si>
  <si>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</si>
  <si>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</si>
  <si>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</si>
  <si>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</si>
  <si>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</si>
  <si>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</si>
  <si>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</si>
  <si>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</si>
  <si>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</si>
  <si>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</si>
  <si>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</si>
  <si>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</si>
  <si>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</si>
  <si>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</si>
  <si>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</si>
  <si>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</si>
  <si>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</si>
  <si>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</si>
  <si>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</si>
  <si>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</si>
  <si>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</si>
  <si>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</si>
  <si>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</si>
  <si>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</si>
  <si>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</si>
  <si>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</si>
  <si>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</si>
  <si>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</si>
  <si>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</si>
  <si>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</si>
  <si>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</si>
  <si>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</si>
  <si>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</si>
  <si>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</si>
  <si>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</si>
  <si>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</si>
  <si>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</si>
  <si>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</si>
  <si>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Санкт-Петербург</t>
  </si>
  <si>
    <t>Температура: +18</t>
  </si>
  <si>
    <t>Девушки 15-16 лет</t>
  </si>
  <si>
    <t>Сафина Арианна</t>
  </si>
  <si>
    <t>Рыжова Дарья</t>
  </si>
  <si>
    <t>Министерство спорта Республики Мордовия</t>
  </si>
  <si>
    <t>ГБУ ДО РМ "СШОР по велоспорту"</t>
  </si>
  <si>
    <t>Дуляр Софья</t>
  </si>
  <si>
    <t>ГБУ СШОР Петродворцового р-на СПБ</t>
  </si>
  <si>
    <t>ГБУ СШОР Петродворцового р-на СПб</t>
  </si>
  <si>
    <t>101 122 550 50</t>
  </si>
  <si>
    <t>101 049 930 83</t>
  </si>
  <si>
    <t>100 912 305 04</t>
  </si>
  <si>
    <t>Алексеева Анна</t>
  </si>
  <si>
    <t>МБУ ДО СШ №4 г. Пензы</t>
  </si>
  <si>
    <t>100 900 617 53</t>
  </si>
  <si>
    <t>Ажнакина Анастасия</t>
  </si>
  <si>
    <t>ВМХ - гонка - "Классик" (или "Классик-смешанная")</t>
  </si>
  <si>
    <t xml:space="preserve"> ДАТА ПРОВЕДЕНИЯ: 17 августа 2023 года </t>
  </si>
  <si>
    <t xml:space="preserve">№ ЕКП 2023:29878 </t>
  </si>
  <si>
    <t>МЯГКОВА Е.А. (IК, г. Саранск)</t>
  </si>
  <si>
    <t>100 910 817 68</t>
  </si>
  <si>
    <t>Ситникова-Рыхлицкая Софья</t>
  </si>
  <si>
    <t>Иркутская обл.</t>
  </si>
  <si>
    <t>Иркутск СШОР "Олимпиец"</t>
  </si>
  <si>
    <t>100 949 156 92</t>
  </si>
  <si>
    <t>Ручьева Дарья</t>
  </si>
  <si>
    <t>Москва</t>
  </si>
  <si>
    <t>ГБПОУ "МССУОР №2" Москомспорта</t>
  </si>
  <si>
    <t>100 930 664 30</t>
  </si>
  <si>
    <t>Бусарова Дарья</t>
  </si>
  <si>
    <t>03.04.1007</t>
  </si>
  <si>
    <t>Республика Мордовия</t>
  </si>
  <si>
    <t>100 912 300 96</t>
  </si>
  <si>
    <t>Богачева Виктория</t>
  </si>
  <si>
    <t>100 779 450 39</t>
  </si>
  <si>
    <t>Шумская Ульяна</t>
  </si>
  <si>
    <t>ГБУ ДО "Московская академия велосипедного спорта"</t>
  </si>
  <si>
    <t>101 250 365 19</t>
  </si>
  <si>
    <t>Ларкина Елизавета</t>
  </si>
  <si>
    <t>100 900 625 61</t>
  </si>
  <si>
    <t>Зеленина Кира</t>
  </si>
  <si>
    <t>06.11..2008</t>
  </si>
  <si>
    <t>101 160 864 49</t>
  </si>
  <si>
    <t>Кащук Валерия</t>
  </si>
  <si>
    <t>101 102 900 84</t>
  </si>
  <si>
    <t>Трошкина Ангелина</t>
  </si>
  <si>
    <t>Пензенская обл.</t>
  </si>
  <si>
    <t>100  900 619 55</t>
  </si>
  <si>
    <r>
      <t xml:space="preserve">НАЧАЛО ГОНКИ: </t>
    </r>
    <r>
      <rPr>
        <sz val="11"/>
        <rFont val="Calibri"/>
        <family val="2"/>
        <charset val="204"/>
      </rPr>
      <t>11ч 10м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</si>
  <si>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16ч 00м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</si>
</sst>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14" fontId="20" fillId="0" borderId="24" xfId="0" applyNumberFormat="1" applyFont="1" applyBorder="1" applyAlignment="1">
      <alignment horizontal="center" vertical="center"/>
    </xf>
    <xf numFmtId="165" fontId="20" fillId="0" borderId="24" xfId="0" applyNumberFormat="1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257175</xdr:colOff>
      <xdr:row>0</xdr:row>
      <xdr:rowOff>114300</xdr:rowOff>
    </xdr:from>
    <xdr:to>
      <xdr:col>2</xdr:col>
      <xdr:colOff>190388</xdr:colOff>
      <xdr:row>3</xdr:row>
      <xdr:rowOff>18955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14300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52"/>
  <sheetViews>
    <sheetView tabSelected="1" view="pageBreakPreview" topLeftCell="A4" zoomScaleNormal="100" zoomScaleSheetLayoutView="100" zoomScalePageLayoutView="95" workbookViewId="0">
      <selection activeCell="H14" sqref="H14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140625" style="1" customWidth="1"/>
    <col min="8" max="8" width="35.57031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2.5" customHeight="1" x14ac:dyDescent="0.2">
      <c r="A2" s="100" t="s">
        <v>59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2.5" customHeight="1" x14ac:dyDescent="0.2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2.5" customHeight="1" x14ac:dyDescent="0.2">
      <c r="A4" s="100" t="s">
        <v>46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1" customHeight="1" x14ac:dyDescent="0.2">
      <c r="A5" s="100" t="s">
        <v>60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s="3" customFormat="1" ht="28.5" x14ac:dyDescent="0.2">
      <c r="A6" s="96" t="s">
        <v>2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s="3" customFormat="1" ht="18" customHeight="1" x14ac:dyDescent="0.2">
      <c r="A7" s="97" t="s">
        <v>3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s="3" customFormat="1" ht="6" customHeight="1" thickBot="1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18" customHeight="1" thickTop="1" x14ac:dyDescent="0.2">
      <c r="A9" s="99" t="s">
        <v>4</v>
      </c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ht="18" customHeight="1" x14ac:dyDescent="0.2">
      <c r="A10" s="90" t="s">
        <v>71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11" ht="19.5" customHeight="1" x14ac:dyDescent="0.2">
      <c r="A11" s="90" t="s">
        <v>56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1" ht="7.5" customHeight="1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15.75" x14ac:dyDescent="0.2">
      <c r="A13" s="92" t="s">
        <v>47</v>
      </c>
      <c r="B13" s="92"/>
      <c r="C13" s="92"/>
      <c r="D13" s="92"/>
      <c r="E13" s="4"/>
      <c r="F13" s="4"/>
      <c r="H13" s="66" t="s">
        <v>103</v>
      </c>
      <c r="I13" s="4"/>
      <c r="J13" s="5"/>
      <c r="K13" s="6" t="s">
        <v>5</v>
      </c>
    </row>
    <row r="14" spans="1:11" ht="15.75" x14ac:dyDescent="0.2">
      <c r="A14" s="93" t="s">
        <v>72</v>
      </c>
      <c r="B14" s="93"/>
      <c r="C14" s="93"/>
      <c r="D14" s="93"/>
      <c r="E14" s="7"/>
      <c r="F14" s="7"/>
      <c r="H14" s="67" t="s">
        <v>104</v>
      </c>
      <c r="I14" s="7"/>
      <c r="J14" s="8"/>
      <c r="K14" s="70" t="s">
        <v>73</v>
      </c>
    </row>
    <row r="15" spans="1:11" ht="15" x14ac:dyDescent="0.2">
      <c r="A15" s="94" t="s">
        <v>6</v>
      </c>
      <c r="B15" s="94"/>
      <c r="C15" s="94"/>
      <c r="D15" s="94"/>
      <c r="E15" s="94"/>
      <c r="F15" s="94"/>
      <c r="G15" s="94"/>
      <c r="H15" s="94"/>
      <c r="I15" s="95" t="s">
        <v>7</v>
      </c>
      <c r="J15" s="95"/>
      <c r="K15" s="95"/>
    </row>
    <row r="16" spans="1:11" ht="15" x14ac:dyDescent="0.2">
      <c r="A16" s="9" t="s">
        <v>8</v>
      </c>
      <c r="B16" s="10"/>
      <c r="C16" s="10"/>
      <c r="D16" s="11"/>
      <c r="E16" s="12"/>
      <c r="F16" s="11"/>
      <c r="G16" s="13"/>
      <c r="H16" s="57"/>
      <c r="I16" s="84" t="s">
        <v>50</v>
      </c>
      <c r="J16" s="84"/>
      <c r="K16" s="84"/>
    </row>
    <row r="17" spans="1:11" ht="15" x14ac:dyDescent="0.2">
      <c r="A17" s="9" t="s">
        <v>9</v>
      </c>
      <c r="B17" s="10"/>
      <c r="C17" s="10"/>
      <c r="D17" s="13"/>
      <c r="E17" s="12"/>
      <c r="F17" s="11"/>
      <c r="G17" s="14"/>
      <c r="H17" s="68" t="s">
        <v>48</v>
      </c>
      <c r="I17" s="15" t="s">
        <v>10</v>
      </c>
      <c r="J17" s="16"/>
      <c r="K17" s="65">
        <v>5</v>
      </c>
    </row>
    <row r="18" spans="1:11" ht="15" x14ac:dyDescent="0.2">
      <c r="A18" s="17" t="s">
        <v>11</v>
      </c>
      <c r="B18" s="10"/>
      <c r="C18" s="10"/>
      <c r="D18" s="13"/>
      <c r="E18" s="12"/>
      <c r="F18" s="11"/>
      <c r="G18" s="14"/>
      <c r="H18" s="68" t="s">
        <v>74</v>
      </c>
      <c r="I18" s="15" t="s">
        <v>12</v>
      </c>
      <c r="J18" s="16"/>
      <c r="K18" s="65">
        <v>1</v>
      </c>
    </row>
    <row r="19" spans="1:11" ht="15.75" thickBot="1" x14ac:dyDescent="0.25">
      <c r="A19" s="9" t="s">
        <v>13</v>
      </c>
      <c r="B19" s="18"/>
      <c r="C19" s="18"/>
      <c r="D19" s="14"/>
      <c r="E19" s="14"/>
      <c r="F19" s="14"/>
      <c r="G19" s="19"/>
      <c r="H19" s="69" t="s">
        <v>49</v>
      </c>
      <c r="I19" s="20" t="s">
        <v>45</v>
      </c>
      <c r="J19" s="63">
        <v>450</v>
      </c>
      <c r="K19" s="64">
        <v>450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14</v>
      </c>
      <c r="B21" s="26" t="s">
        <v>15</v>
      </c>
      <c r="C21" s="26" t="s">
        <v>16</v>
      </c>
      <c r="D21" s="26" t="s">
        <v>17</v>
      </c>
      <c r="E21" s="26" t="s">
        <v>18</v>
      </c>
      <c r="F21" s="26" t="s">
        <v>19</v>
      </c>
      <c r="G21" s="26" t="s">
        <v>20</v>
      </c>
      <c r="H21" s="26" t="s">
        <v>21</v>
      </c>
      <c r="I21" s="58" t="s">
        <v>22</v>
      </c>
      <c r="J21" s="27" t="s">
        <v>23</v>
      </c>
      <c r="K21" s="28" t="s">
        <v>24</v>
      </c>
    </row>
    <row r="22" spans="1:11" s="30" customFormat="1" ht="27" customHeight="1" x14ac:dyDescent="0.2">
      <c r="A22" s="72">
        <v>1</v>
      </c>
      <c r="B22" s="76">
        <v>386</v>
      </c>
      <c r="C22" s="73" t="s">
        <v>75</v>
      </c>
      <c r="D22" s="77" t="s">
        <v>76</v>
      </c>
      <c r="E22" s="74">
        <v>39228</v>
      </c>
      <c r="F22" s="73" t="s">
        <v>26</v>
      </c>
      <c r="G22" s="73" t="s">
        <v>77</v>
      </c>
      <c r="H22" s="73" t="s">
        <v>78</v>
      </c>
      <c r="I22" s="75"/>
      <c r="J22" s="61"/>
      <c r="K22" s="62"/>
    </row>
    <row r="23" spans="1:11" s="30" customFormat="1" ht="27" customHeight="1" x14ac:dyDescent="0.2">
      <c r="A23" s="72">
        <v>2</v>
      </c>
      <c r="B23" s="76">
        <v>23</v>
      </c>
      <c r="C23" s="73" t="s">
        <v>87</v>
      </c>
      <c r="D23" s="77" t="s">
        <v>88</v>
      </c>
      <c r="E23" s="74">
        <v>39519</v>
      </c>
      <c r="F23" s="73" t="s">
        <v>26</v>
      </c>
      <c r="G23" s="73" t="s">
        <v>86</v>
      </c>
      <c r="H23" s="73" t="s">
        <v>60</v>
      </c>
      <c r="I23" s="75"/>
      <c r="J23" s="61"/>
      <c r="K23" s="62"/>
    </row>
    <row r="24" spans="1:11" s="30" customFormat="1" ht="27" customHeight="1" x14ac:dyDescent="0.2">
      <c r="A24" s="72">
        <v>3</v>
      </c>
      <c r="B24" s="76">
        <v>63</v>
      </c>
      <c r="C24" s="73" t="s">
        <v>83</v>
      </c>
      <c r="D24" s="77" t="s">
        <v>84</v>
      </c>
      <c r="E24" s="74" t="s">
        <v>85</v>
      </c>
      <c r="F24" s="73" t="s">
        <v>26</v>
      </c>
      <c r="G24" s="73" t="s">
        <v>86</v>
      </c>
      <c r="H24" s="73" t="s">
        <v>60</v>
      </c>
      <c r="I24" s="75"/>
      <c r="J24" s="61"/>
      <c r="K24" s="62"/>
    </row>
    <row r="25" spans="1:11" s="30" customFormat="1" ht="27" customHeight="1" x14ac:dyDescent="0.2">
      <c r="A25" s="72">
        <v>4</v>
      </c>
      <c r="B25" s="76">
        <v>31</v>
      </c>
      <c r="C25" s="73" t="s">
        <v>94</v>
      </c>
      <c r="D25" s="77" t="s">
        <v>95</v>
      </c>
      <c r="E25" s="74" t="s">
        <v>96</v>
      </c>
      <c r="F25" s="73" t="s">
        <v>26</v>
      </c>
      <c r="G25" s="73" t="s">
        <v>86</v>
      </c>
      <c r="H25" s="73" t="s">
        <v>60</v>
      </c>
      <c r="I25" s="75"/>
      <c r="J25" s="61"/>
      <c r="K25" s="62"/>
    </row>
    <row r="26" spans="1:11" s="30" customFormat="1" ht="27" customHeight="1" x14ac:dyDescent="0.2">
      <c r="A26" s="72">
        <v>5</v>
      </c>
      <c r="B26" s="76">
        <v>878</v>
      </c>
      <c r="C26" s="73" t="s">
        <v>65</v>
      </c>
      <c r="D26" s="77" t="s">
        <v>61</v>
      </c>
      <c r="E26" s="74">
        <v>39273</v>
      </c>
      <c r="F26" s="73" t="s">
        <v>26</v>
      </c>
      <c r="G26" s="73" t="s">
        <v>54</v>
      </c>
      <c r="H26" s="73" t="s">
        <v>63</v>
      </c>
      <c r="I26" s="75"/>
      <c r="J26" s="61"/>
      <c r="K26" s="62"/>
    </row>
    <row r="27" spans="1:11" s="30" customFormat="1" ht="27" customHeight="1" x14ac:dyDescent="0.2">
      <c r="A27" s="72">
        <v>6</v>
      </c>
      <c r="B27" s="76">
        <v>737</v>
      </c>
      <c r="C27" s="73" t="s">
        <v>92</v>
      </c>
      <c r="D27" s="77" t="s">
        <v>93</v>
      </c>
      <c r="E27" s="74">
        <v>39698</v>
      </c>
      <c r="F27" s="73" t="s">
        <v>36</v>
      </c>
      <c r="G27" s="73" t="s">
        <v>81</v>
      </c>
      <c r="H27" s="78" t="s">
        <v>91</v>
      </c>
      <c r="I27" s="75"/>
      <c r="J27" s="61"/>
      <c r="K27" s="62"/>
    </row>
    <row r="28" spans="1:11" s="30" customFormat="1" ht="27" customHeight="1" x14ac:dyDescent="0.2">
      <c r="A28" s="72">
        <v>7</v>
      </c>
      <c r="B28" s="76">
        <v>73</v>
      </c>
      <c r="C28" s="73" t="s">
        <v>89</v>
      </c>
      <c r="D28" s="77" t="s">
        <v>90</v>
      </c>
      <c r="E28" s="74">
        <v>39438</v>
      </c>
      <c r="F28" s="73" t="s">
        <v>26</v>
      </c>
      <c r="G28" s="73" t="s">
        <v>81</v>
      </c>
      <c r="H28" s="78" t="s">
        <v>91</v>
      </c>
      <c r="I28" s="75"/>
      <c r="J28" s="61"/>
      <c r="K28" s="62"/>
    </row>
    <row r="29" spans="1:11" s="30" customFormat="1" ht="27" customHeight="1" x14ac:dyDescent="0.2">
      <c r="A29" s="72">
        <v>8</v>
      </c>
      <c r="B29" s="76">
        <v>48</v>
      </c>
      <c r="C29" s="73" t="s">
        <v>97</v>
      </c>
      <c r="D29" s="77" t="s">
        <v>98</v>
      </c>
      <c r="E29" s="74">
        <v>39505</v>
      </c>
      <c r="F29" s="73" t="s">
        <v>36</v>
      </c>
      <c r="G29" s="73" t="s">
        <v>81</v>
      </c>
      <c r="H29" s="78" t="s">
        <v>91</v>
      </c>
      <c r="I29" s="75"/>
      <c r="J29" s="61"/>
      <c r="K29" s="62"/>
    </row>
    <row r="30" spans="1:11" s="30" customFormat="1" ht="27" customHeight="1" x14ac:dyDescent="0.2">
      <c r="A30" s="72">
        <v>9</v>
      </c>
      <c r="B30" s="76">
        <v>883</v>
      </c>
      <c r="C30" s="73" t="s">
        <v>99</v>
      </c>
      <c r="D30" s="77" t="s">
        <v>100</v>
      </c>
      <c r="E30" s="74">
        <v>39491</v>
      </c>
      <c r="F30" s="73" t="s">
        <v>36</v>
      </c>
      <c r="G30" s="73" t="s">
        <v>81</v>
      </c>
      <c r="H30" s="78" t="s">
        <v>91</v>
      </c>
      <c r="I30" s="75"/>
      <c r="J30" s="61"/>
      <c r="K30" s="62"/>
    </row>
    <row r="31" spans="1:11" s="30" customFormat="1" ht="27" customHeight="1" x14ac:dyDescent="0.2">
      <c r="A31" s="72">
        <v>10</v>
      </c>
      <c r="B31" s="76">
        <v>777</v>
      </c>
      <c r="C31" s="73" t="s">
        <v>64</v>
      </c>
      <c r="D31" s="77" t="s">
        <v>57</v>
      </c>
      <c r="E31" s="74">
        <v>39244</v>
      </c>
      <c r="F31" s="73" t="s">
        <v>26</v>
      </c>
      <c r="G31" s="73" t="s">
        <v>54</v>
      </c>
      <c r="H31" s="73" t="s">
        <v>62</v>
      </c>
      <c r="I31" s="75"/>
      <c r="J31" s="61"/>
      <c r="K31" s="62"/>
    </row>
    <row r="32" spans="1:11" s="30" customFormat="1" ht="27" customHeight="1" x14ac:dyDescent="0.2">
      <c r="A32" s="72">
        <v>11</v>
      </c>
      <c r="B32" s="76">
        <v>67</v>
      </c>
      <c r="C32" s="73" t="s">
        <v>66</v>
      </c>
      <c r="D32" s="77" t="s">
        <v>58</v>
      </c>
      <c r="E32" s="74">
        <v>39418</v>
      </c>
      <c r="F32" s="73" t="s">
        <v>26</v>
      </c>
      <c r="G32" s="73" t="s">
        <v>86</v>
      </c>
      <c r="H32" s="73" t="s">
        <v>60</v>
      </c>
      <c r="I32" s="75"/>
      <c r="J32" s="61"/>
      <c r="K32" s="62"/>
    </row>
    <row r="33" spans="1:11" s="30" customFormat="1" ht="27" customHeight="1" x14ac:dyDescent="0.2">
      <c r="A33" s="72">
        <v>12</v>
      </c>
      <c r="B33" s="76">
        <v>583</v>
      </c>
      <c r="C33" s="73" t="s">
        <v>102</v>
      </c>
      <c r="D33" s="77" t="s">
        <v>67</v>
      </c>
      <c r="E33" s="74">
        <v>39371</v>
      </c>
      <c r="F33" s="73" t="s">
        <v>36</v>
      </c>
      <c r="G33" s="73" t="s">
        <v>101</v>
      </c>
      <c r="H33" s="73" t="s">
        <v>68</v>
      </c>
      <c r="I33" s="75"/>
      <c r="J33" s="61"/>
      <c r="K33" s="62"/>
    </row>
    <row r="34" spans="1:11" s="30" customFormat="1" ht="27" customHeight="1" x14ac:dyDescent="0.2">
      <c r="A34" s="72">
        <v>13</v>
      </c>
      <c r="B34" s="76">
        <v>43</v>
      </c>
      <c r="C34" s="73" t="s">
        <v>69</v>
      </c>
      <c r="D34" s="77" t="s">
        <v>70</v>
      </c>
      <c r="E34" s="74">
        <v>39142</v>
      </c>
      <c r="F34" s="73" t="s">
        <v>36</v>
      </c>
      <c r="G34" s="73" t="s">
        <v>101</v>
      </c>
      <c r="H34" s="73" t="s">
        <v>68</v>
      </c>
      <c r="I34" s="75"/>
      <c r="J34" s="61"/>
      <c r="K34" s="62"/>
    </row>
    <row r="35" spans="1:11" s="30" customFormat="1" ht="27" customHeight="1" x14ac:dyDescent="0.2">
      <c r="A35" s="72">
        <v>14</v>
      </c>
      <c r="B35" s="76">
        <v>648</v>
      </c>
      <c r="C35" s="73" t="s">
        <v>79</v>
      </c>
      <c r="D35" s="77" t="s">
        <v>80</v>
      </c>
      <c r="E35" s="74">
        <v>39524</v>
      </c>
      <c r="F35" s="73" t="s">
        <v>36</v>
      </c>
      <c r="G35" s="73" t="s">
        <v>81</v>
      </c>
      <c r="H35" s="73" t="s">
        <v>82</v>
      </c>
      <c r="I35" s="75"/>
      <c r="J35" s="61"/>
      <c r="K35" s="62"/>
    </row>
    <row r="36" spans="1:11" ht="7.5" customHeight="1" thickBot="1" x14ac:dyDescent="0.25">
      <c r="A36" s="31"/>
      <c r="B36" s="32"/>
      <c r="C36" s="32"/>
      <c r="D36" s="33"/>
      <c r="E36" s="34"/>
      <c r="F36" s="35"/>
      <c r="G36" s="34"/>
      <c r="H36" s="34"/>
      <c r="I36" s="36"/>
      <c r="J36" s="36"/>
      <c r="K36" s="36"/>
    </row>
    <row r="37" spans="1:11" ht="13.5" thickTop="1" x14ac:dyDescent="0.2">
      <c r="A37" s="85" t="s">
        <v>27</v>
      </c>
      <c r="B37" s="85"/>
      <c r="C37" s="85"/>
      <c r="D37" s="85"/>
      <c r="E37" s="52"/>
      <c r="F37" s="52"/>
      <c r="G37" s="52"/>
      <c r="H37" s="86" t="s">
        <v>28</v>
      </c>
      <c r="I37" s="86"/>
      <c r="J37" s="86"/>
      <c r="K37" s="86"/>
    </row>
    <row r="38" spans="1:11" ht="15" x14ac:dyDescent="0.2">
      <c r="A38" s="37" t="s">
        <v>55</v>
      </c>
      <c r="B38" s="38"/>
      <c r="C38" s="53"/>
      <c r="D38" s="40"/>
      <c r="E38" s="54"/>
      <c r="F38" s="54"/>
      <c r="G38" s="39"/>
      <c r="H38" s="55" t="s">
        <v>29</v>
      </c>
      <c r="I38" s="71">
        <v>4</v>
      </c>
      <c r="J38" s="55" t="s">
        <v>30</v>
      </c>
      <c r="K38" s="59">
        <f>COUNTIF(F$21:F145,"ЗМС")</f>
        <v>0</v>
      </c>
    </row>
    <row r="39" spans="1:11" ht="15" x14ac:dyDescent="0.2">
      <c r="A39" s="37" t="s">
        <v>51</v>
      </c>
      <c r="B39" s="38"/>
      <c r="C39" s="56"/>
      <c r="D39" s="40"/>
      <c r="E39" s="51"/>
      <c r="F39" s="51"/>
      <c r="G39" s="41"/>
      <c r="H39" s="55" t="s">
        <v>31</v>
      </c>
      <c r="I39" s="60">
        <f>I40+I44</f>
        <v>14</v>
      </c>
      <c r="J39" s="55" t="s">
        <v>32</v>
      </c>
      <c r="K39" s="59">
        <f>COUNTIF(F$21:F145,"МСМК")</f>
        <v>0</v>
      </c>
    </row>
    <row r="40" spans="1:11" ht="15" x14ac:dyDescent="0.2">
      <c r="A40" s="37" t="s">
        <v>52</v>
      </c>
      <c r="B40" s="38"/>
      <c r="C40" s="57"/>
      <c r="D40" s="40"/>
      <c r="E40" s="51"/>
      <c r="F40" s="51"/>
      <c r="G40" s="41"/>
      <c r="H40" s="55" t="s">
        <v>33</v>
      </c>
      <c r="I40" s="60">
        <f>I41+I42+I43</f>
        <v>14</v>
      </c>
      <c r="J40" s="55" t="s">
        <v>25</v>
      </c>
      <c r="K40" s="59">
        <f>COUNTIF(F$21:F35,"МС")</f>
        <v>0</v>
      </c>
    </row>
    <row r="41" spans="1:11" ht="15" x14ac:dyDescent="0.2">
      <c r="A41" s="37" t="s">
        <v>53</v>
      </c>
      <c r="B41" s="38"/>
      <c r="C41" s="57"/>
      <c r="D41" s="40"/>
      <c r="E41" s="51"/>
      <c r="F41" s="51"/>
      <c r="G41" s="41"/>
      <c r="H41" s="55" t="s">
        <v>34</v>
      </c>
      <c r="I41" s="60">
        <f>COUNT(A10:A100)</f>
        <v>14</v>
      </c>
      <c r="J41" s="55" t="s">
        <v>26</v>
      </c>
      <c r="K41" s="59">
        <f>COUNTIF(F$20:F35,"КМС")</f>
        <v>8</v>
      </c>
    </row>
    <row r="42" spans="1:11" ht="15" x14ac:dyDescent="0.2">
      <c r="A42" s="42"/>
      <c r="B42" s="38"/>
      <c r="C42" s="57"/>
      <c r="D42" s="40"/>
      <c r="E42" s="43"/>
      <c r="F42" s="43"/>
      <c r="G42" s="43"/>
      <c r="H42" s="55" t="s">
        <v>35</v>
      </c>
      <c r="I42" s="60">
        <f>COUNTIF(A10:A99,"НФ")</f>
        <v>0</v>
      </c>
      <c r="J42" s="55" t="s">
        <v>36</v>
      </c>
      <c r="K42" s="59">
        <f>COUNTIF(F$22:F146,"1 СР")</f>
        <v>6</v>
      </c>
    </row>
    <row r="43" spans="1:11" x14ac:dyDescent="0.2">
      <c r="A43" s="44"/>
      <c r="B43" s="14"/>
      <c r="C43" s="14"/>
      <c r="D43" s="40"/>
      <c r="E43" s="43"/>
      <c r="F43" s="43"/>
      <c r="G43" s="43"/>
      <c r="H43" s="55" t="s">
        <v>37</v>
      </c>
      <c r="I43" s="60">
        <f>COUNTIF(A10:A99,"ДСКВ")</f>
        <v>0</v>
      </c>
      <c r="J43" s="55" t="s">
        <v>38</v>
      </c>
      <c r="K43" s="59">
        <f>COUNTIF(F$22:F147,"2 СР")</f>
        <v>0</v>
      </c>
    </row>
    <row r="44" spans="1:11" ht="15" x14ac:dyDescent="0.2">
      <c r="A44" s="45"/>
      <c r="B44" s="38"/>
      <c r="C44" s="18"/>
      <c r="D44" s="40"/>
      <c r="E44" s="51"/>
      <c r="F44" s="51"/>
      <c r="G44" s="41"/>
      <c r="H44" s="55" t="s">
        <v>39</v>
      </c>
      <c r="I44" s="60">
        <f>COUNTIF(A10:A99,"НС")</f>
        <v>0</v>
      </c>
      <c r="J44" s="55" t="s">
        <v>40</v>
      </c>
      <c r="K44" s="59">
        <f>COUNTIF(F$22:F148,"3 СР")</f>
        <v>0</v>
      </c>
    </row>
    <row r="45" spans="1:11" ht="5.25" customHeight="1" x14ac:dyDescent="0.2">
      <c r="A45" s="45"/>
      <c r="B45" s="38"/>
      <c r="C45" s="38"/>
      <c r="D45" s="38"/>
      <c r="E45" s="38"/>
      <c r="F45" s="38"/>
      <c r="G45" s="14"/>
      <c r="H45" s="14"/>
      <c r="I45" s="46"/>
      <c r="J45" s="47"/>
      <c r="K45" s="48"/>
    </row>
    <row r="46" spans="1:11" x14ac:dyDescent="0.2">
      <c r="A46" s="87" t="s">
        <v>41</v>
      </c>
      <c r="B46" s="87"/>
      <c r="C46" s="87"/>
      <c r="D46" s="87"/>
      <c r="E46" s="88" t="s">
        <v>42</v>
      </c>
      <c r="F46" s="88"/>
      <c r="G46" s="88"/>
      <c r="H46" s="88" t="s">
        <v>43</v>
      </c>
      <c r="I46" s="88"/>
      <c r="J46" s="89" t="s">
        <v>44</v>
      </c>
      <c r="K46" s="89"/>
    </row>
    <row r="47" spans="1:11" x14ac:dyDescent="0.2">
      <c r="A47" s="79"/>
      <c r="B47" s="79"/>
      <c r="C47" s="79"/>
      <c r="D47" s="79"/>
      <c r="E47" s="79"/>
      <c r="F47" s="80"/>
      <c r="G47" s="80"/>
      <c r="H47" s="80"/>
      <c r="I47" s="80"/>
      <c r="J47" s="80"/>
      <c r="K47" s="80"/>
    </row>
    <row r="48" spans="1:11" x14ac:dyDescent="0.2">
      <c r="A48" s="49"/>
      <c r="B48" s="51"/>
      <c r="C48" s="51"/>
      <c r="D48" s="51"/>
      <c r="E48" s="51"/>
      <c r="F48" s="51"/>
      <c r="G48" s="51"/>
      <c r="H48" s="51"/>
      <c r="I48" s="51"/>
      <c r="J48" s="51"/>
      <c r="K48" s="50"/>
    </row>
    <row r="49" spans="1:11" x14ac:dyDescent="0.2">
      <c r="A49" s="49"/>
      <c r="B49" s="51"/>
      <c r="C49" s="51"/>
      <c r="D49" s="51"/>
      <c r="E49" s="51"/>
      <c r="F49" s="51"/>
      <c r="G49" s="51"/>
      <c r="H49" s="51"/>
      <c r="I49" s="51"/>
      <c r="J49" s="51"/>
      <c r="K49" s="50"/>
    </row>
    <row r="50" spans="1:11" x14ac:dyDescent="0.2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0"/>
    </row>
    <row r="51" spans="1:11" x14ac:dyDescent="0.2">
      <c r="A51" s="49"/>
      <c r="B51" s="51"/>
      <c r="C51" s="51"/>
      <c r="D51" s="51"/>
      <c r="E51" s="51"/>
      <c r="F51" s="51"/>
      <c r="G51" s="51"/>
      <c r="H51" s="51"/>
      <c r="I51" s="51"/>
      <c r="J51" s="51"/>
      <c r="K51" s="50"/>
    </row>
    <row r="52" spans="1:11" ht="13.5" thickBot="1" x14ac:dyDescent="0.25">
      <c r="A52" s="81"/>
      <c r="B52" s="81"/>
      <c r="C52" s="81"/>
      <c r="D52" s="81"/>
      <c r="E52" s="82" t="str">
        <f>H17</f>
        <v>БОЯРОВ В.В. (ВК, г. Саранск)</v>
      </c>
      <c r="F52" s="82"/>
      <c r="G52" s="82"/>
      <c r="H52" s="82" t="str">
        <f>H18</f>
        <v>МЯГКОВА Е.А. (IК, г. Саранск)</v>
      </c>
      <c r="I52" s="82"/>
      <c r="J52" s="83" t="str">
        <f>H19</f>
        <v>КОЧЕТКОВ Д.А. (ВК, г. Саранск)</v>
      </c>
      <c r="K52" s="83"/>
    </row>
  </sheetData>
  <autoFilter ref="A21:H21">
    <sortState ref="A22:H30">
      <sortCondition ref="A21"/>
    </sortState>
  </autoFilter>
  <sortState ref="A22:H35">
    <sortCondition ref="A22:A35"/>
  </sortState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7:D37"/>
    <mergeCell ref="H37:K37"/>
    <mergeCell ref="A46:D46"/>
    <mergeCell ref="E46:G46"/>
    <mergeCell ref="H46:I46"/>
    <mergeCell ref="J46:K46"/>
    <mergeCell ref="A47:E47"/>
    <mergeCell ref="F47:K47"/>
    <mergeCell ref="A52:D52"/>
    <mergeCell ref="E52:G52"/>
    <mergeCell ref="H52:I52"/>
    <mergeCell ref="J52:K52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2023-09-12T15:00:09Z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