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отсечек'!$A$1:$L$55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2" l="1"/>
  <c r="I24" i="2"/>
  <c r="J23" i="2"/>
  <c r="I25" i="2" l="1"/>
  <c r="I26" i="2"/>
  <c r="I27" i="2"/>
  <c r="I28" i="2"/>
  <c r="I29" i="2"/>
  <c r="I30" i="2"/>
  <c r="I31" i="2"/>
  <c r="I32" i="2"/>
  <c r="I33" i="2"/>
  <c r="I34" i="2"/>
  <c r="I35" i="2"/>
  <c r="L40" i="2" l="1"/>
  <c r="L41" i="2"/>
  <c r="L42" i="2"/>
  <c r="H43" i="2"/>
  <c r="L43" i="2"/>
  <c r="H44" i="2"/>
  <c r="L44" i="2"/>
  <c r="H45" i="2"/>
  <c r="L45" i="2"/>
  <c r="L46" i="2"/>
  <c r="H47" i="2"/>
  <c r="F55" i="2"/>
  <c r="I55" i="2"/>
  <c r="H42" i="2" l="1"/>
  <c r="H41" i="2" s="1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H107" i="1" l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<sst xmlns="http://schemas.openxmlformats.org/spreadsheetml/2006/main" count="363" uniqueCount="244">
  <si>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</si>
  <si>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</si>
  <si>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</si>
  <si>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</si>
  <si>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</si>
  <si>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</si>
  <si>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</si>
  <si>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</si>
  <si>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</si>
  <si>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</si>
  <si>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</si>
  <si>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</si>
  <si>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</si>
  <si>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</si>
  <si>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</si>
  <si>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</si>
  <si>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</si>
  <si>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</si>
  <si>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</si>
  <si>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</si>
  <si>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</si>
  <si>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</si>
  <si>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</si>
  <si>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</si>
  <si>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</si>
  <si>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</si>
  <si>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</si>
  <si>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</si>
  <si>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</si>
  <si>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</si>
  <si>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</si>
  <si>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</si>
  <si>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</si>
  <si>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</si>
  <si>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</si>
  <si>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</si>
  <si>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</si>
  <si>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</si>
  <si>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</si>
  <si>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</si>
  <si>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</si>
  <si>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</si>
  <si>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</si>
  <si>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</si>
  <si>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</si>
  <si>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</si>
  <si>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</si>
  <si>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</si>
  <si>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</si>
  <si>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</si>
  <si>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</si>
  <si>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</si>
  <si>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</si>
  <si>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</si>
  <si>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</si>
  <si>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</si>
  <si>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</si>
  <si>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</si>
  <si>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</si>
  <si>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</si>
  <si>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</si>
  <si>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</si>
  <si>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</si>
  <si>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</si>
  <si>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</si>
  <si>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</si>
  <si>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</si>
  <si>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</si>
  <si>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</si>
  <si>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</si>
  <si>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</si>
  <si>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</si>
  <si>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</si>
  <si>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</si>
  <si>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</si>
  <si>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</si>
  <si>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</si>
  <si>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</si>
  <si>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</si>
  <si>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</si>
  <si>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</si>
  <si>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</si>
  <si>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</si>
  <si>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</si>
  <si>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</si>
  <si>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</si>
  <si>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</si>
  <si>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</si>
  <si>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</si>
  <si>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</si>
  <si>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</si>
  <si>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</si>
  <si>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</si>
  <si>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</si>
  <si>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</si>
  <si>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</si>
  <si>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</si>
  <si>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</si>
  <si>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</si>
  <si>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</si>
  <si>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</si>
  <si>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</si>
  <si>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</si>
  <si>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</si>
  <si>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</si>
  <si>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</si>
  <si>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</si>
  <si>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</si>
  <si>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</si>
  <si>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</si>
  <si>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</si>
  <si>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</si>
  <si>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</si>
  <si>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</si>
  <si>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</si>
  <si>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</si>
  <si>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</si>
  <si>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</si>
  <si>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</si>
  <si>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</si>
  <si>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</si>
  <si>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</si>
  <si>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</si>
  <si>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</si>
  <si>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</si>
  <si>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</si>
  <si>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</si>
  <si>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</si>
  <si>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</si>
  <si>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</si>
  <si>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</si>
  <si>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</si>
  <si>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</si>
  <si>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</si>
  <si>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</si>
  <si>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</si>
  <si>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</si>
  <si>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</si>
  <si>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</si>
  <si>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</si>
  <si>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</si>
  <si>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</si>
  <si>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</si>
  <si>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</si>
  <si>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</si>
  <si>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</si>
  <si>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</si>
  <si>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</si>
  <si>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</si>
  <si>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</si>
  <si>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</si>
  <si>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</si>
  <si>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</si>
  <si>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</si>
  <si>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</si>
  <si>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</si>
  <si>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</si>
  <si>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</si>
  <si>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</si>
  <si>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</si>
  <si>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</si>
  <si>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</si>
  <si>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</si>
  <si>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</si>
  <si>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</si>
  <si>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</si>
  <si>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</si>
  <si>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</si>
  <si>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</si>
  <si>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</si>
  <si>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</si>
  <si>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</si>
  <si>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</si>
  <si>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</si>
  <si>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</si>
  <si>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</si>
  <si>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</si>
  <si>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</si>
  <si>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</si>
  <si>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</si>
  <si>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</si>
  <si>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</si>
  <si>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</si>
  <si>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</si>
  <si>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</si>
  <si>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</si>
  <si>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</si>
  <si>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</si>
  <si>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</si>
  <si>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Комитет по физической культуре и спорту Курской области</t>
  </si>
  <si>
    <t>Региональная общественная организация "Федерация велосипедного спорта Курской области”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</si>
  <si>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Курск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</si>
  <si>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13 августа 2021 года</t>
    </r>
  </si>
  <si>
    <t>НАЗВАНИЕ ТРАССЫ / РЕГ. НОМЕР: южный обход г. Курск</t>
  </si>
  <si>
    <t>Афанасьева Е.А. (ВК, г. Верхняя Пышма)</t>
  </si>
  <si>
    <t>Шатрыгина Е.В. (ВК, г. Верхняя Пышма)</t>
  </si>
  <si>
    <t>НС</t>
  </si>
  <si>
    <t>Омская область</t>
  </si>
  <si>
    <t>Иркутская область</t>
  </si>
  <si>
    <t>Курская область</t>
  </si>
  <si>
    <t>Орловская область</t>
  </si>
  <si>
    <t>Температура: +22</t>
  </si>
  <si>
    <t>Влажность: 51%</t>
  </si>
  <si>
    <t xml:space="preserve">Осадки: </t>
  </si>
  <si>
    <t xml:space="preserve">Ветер: </t>
  </si>
  <si>
    <t>№ ЕКП 2021: 33269</t>
  </si>
  <si>
    <r>
      <t xml:space="preserve">ДИСТАНЦИЯ: </t>
    </r>
    <r>
      <rPr>
        <b/>
        <sz val="9"/>
        <rFont val="Calibri"/>
        <family val="2"/>
        <charset val="204"/>
        <scheme val="minor"/>
      </rPr>
      <t>ДЛИНА КРУГА/КРУГОВ</t>
    </r>
  </si>
  <si>
    <t>ВСЕРОССИЙСКИЕ СОРЕВНОВАНИЯ</t>
  </si>
  <si>
    <t>Юниоры 17-18 лет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</si>
  <si>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40м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</si>
  <si>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40м</t>
    </r>
  </si>
  <si>
    <t>25/1</t>
  </si>
  <si>
    <t>ВАСИЛЬЕВ Никита</t>
  </si>
  <si>
    <t>28.02.2003</t>
  </si>
  <si>
    <t>БЕЛЯНИН Андрей</t>
  </si>
  <si>
    <t>17.10.2004</t>
  </si>
  <si>
    <t>ОРЕХОВ Максим</t>
  </si>
  <si>
    <t>02.03.2003</t>
  </si>
  <si>
    <t>БЕРЕЗУЦКИЙ Никита</t>
  </si>
  <si>
    <t>20.10.2004</t>
  </si>
  <si>
    <t>МАМЕТОВ Данил</t>
  </si>
  <si>
    <t>18.07.2003</t>
  </si>
  <si>
    <t>БЛОХИН Иван</t>
  </si>
  <si>
    <t>29.04.2004</t>
  </si>
  <si>
    <t>ТИШКИН Александр</t>
  </si>
  <si>
    <t>27.05.2003</t>
  </si>
  <si>
    <t>ГОЛОВАХА Мирослав</t>
  </si>
  <si>
    <t>14.02.2004</t>
  </si>
  <si>
    <t>ТЕТЕНКОВ Глеб</t>
  </si>
  <si>
    <t>26.01.2004</t>
  </si>
  <si>
    <t>ДИКИЙ Марк</t>
  </si>
  <si>
    <t>25.07.2003</t>
  </si>
  <si>
    <t>МАХНЫЧЕВ Григорий</t>
  </si>
  <si>
    <t>27.04.2004</t>
  </si>
  <si>
    <t>ШУМАКОВ Никита</t>
  </si>
  <si>
    <t>08.02.2004</t>
  </si>
  <si>
    <t>ТАГИНЦЕВ Василий</t>
  </si>
  <si>
    <t>19.09.2004</t>
  </si>
  <si>
    <t>ДСКВ</t>
  </si>
  <si>
    <t>ШАЛЫГИН Кирилл</t>
  </si>
  <si>
    <t>04.02.2004</t>
  </si>
  <si>
    <t>ПАЛАГИЧЕВ Иван</t>
  </si>
  <si>
    <t>05.07.2003</t>
  </si>
  <si>
    <t>Нижегородская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</si>
</sst>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6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6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6" fontId="3" fillId="0" borderId="41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6" fontId="3" fillId="0" borderId="40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3" fillId="0" borderId="27" xfId="4" applyNumberFormat="1" applyFont="1" applyBorder="1" applyAlignment="1">
      <alignment horizontal="center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9" xfId="4" applyFont="1" applyBorder="1" applyAlignment="1">
      <alignment horizontal="center" vertical="center"/>
    </xf>
    <xf numFmtId="0" fontId="3" fillId="0" borderId="45" xfId="4" applyFont="1" applyBorder="1" applyAlignment="1">
      <alignment horizontal="center" vertical="center" wrapText="1"/>
    </xf>
    <xf numFmtId="0" fontId="3" fillId="0" borderId="45" xfId="4" applyFont="1" applyBorder="1" applyAlignment="1">
      <alignment horizontal="left" vertical="center" wrapText="1"/>
    </xf>
    <xf numFmtId="14" fontId="3" fillId="0" borderId="45" xfId="4" applyNumberFormat="1" applyFont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 wrapText="1"/>
    </xf>
    <xf numFmtId="0" fontId="23" fillId="0" borderId="45" xfId="5" applyFont="1" applyFill="1" applyBorder="1" applyAlignment="1">
      <alignment horizontal="center" vertical="center" wrapText="1"/>
    </xf>
    <xf numFmtId="166" fontId="3" fillId="0" borderId="45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6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8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66" fontId="3" fillId="0" borderId="45" xfId="4" applyNumberFormat="1" applyFont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/>
    </xf>
    <xf numFmtId="0" fontId="3" fillId="0" borderId="50" xfId="4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0</xdr:row>
      <xdr:rowOff>41645</xdr:rowOff>
    </xdr:from>
    <xdr:to>
      <xdr:col>11</xdr:col>
      <xdr:colOff>810415</xdr:colOff>
      <xdr:row>2</xdr:row>
      <xdr:rowOff>184280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41645"/>
          <a:ext cx="762790" cy="61888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2</xdr:col>
      <xdr:colOff>109046</xdr:colOff>
      <xdr:row>2</xdr:row>
      <xdr:rowOff>180975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1042494" cy="657224"/>
        </a:xfrm>
        <a:prstGeom prst="rect">
          <a:avLst/>
        </a:prstGeom>
      </xdr:spPr>
    </xdr:pic>
    <xdr:clientData/>
  </xdr:twoCellAnchor>
  <xdr:oneCellAnchor>
    <xdr:from>
      <xdr:col>6</xdr:col>
      <xdr:colOff>676275</xdr:colOff>
      <xdr:row>49</xdr:row>
      <xdr:rowOff>152400</xdr:rowOff>
    </xdr:from>
    <xdr:ext cx="636030" cy="52883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91100" y="12715875"/>
          <a:ext cx="636030" cy="528838"/>
        </a:xfrm>
        <a:prstGeom prst="rect">
          <a:avLst/>
        </a:prstGeom>
      </xdr:spPr>
    </xdr:pic>
    <xdr:clientData/>
  </xdr:oneCellAnchor>
  <xdr:oneCellAnchor>
    <xdr:from>
      <xdr:col>10</xdr:col>
      <xdr:colOff>76200</xdr:colOff>
      <xdr:row>50</xdr:row>
      <xdr:rowOff>28575</xdr:rowOff>
    </xdr:from>
    <xdr:ext cx="775173" cy="443223"/>
    <xdr:pic>
      <xdr:nvPicPr>
        <xdr:cNvPr id="7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01050" y="12753975"/>
          <a:ext cx="775173" cy="4432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0" t="s">
        <v>37</v>
      </c>
      <c r="B1" s="190"/>
      <c r="C1" s="190"/>
      <c r="D1" s="190"/>
      <c r="E1" s="190"/>
      <c r="F1" s="190"/>
      <c r="G1" s="190"/>
    </row>
    <row r="2" spans="1:9" ht="15.75" customHeight="1" x14ac:dyDescent="0.2">
      <c r="A2" s="191" t="s">
        <v>59</v>
      </c>
      <c r="B2" s="191"/>
      <c r="C2" s="191"/>
      <c r="D2" s="191"/>
      <c r="E2" s="191"/>
      <c r="F2" s="191"/>
      <c r="G2" s="191"/>
    </row>
    <row r="3" spans="1:9" ht="21" x14ac:dyDescent="0.2">
      <c r="A3" s="190" t="s">
        <v>38</v>
      </c>
      <c r="B3" s="190"/>
      <c r="C3" s="190"/>
      <c r="D3" s="190"/>
      <c r="E3" s="190"/>
      <c r="F3" s="190"/>
      <c r="G3" s="190"/>
    </row>
    <row r="4" spans="1:9" ht="21" x14ac:dyDescent="0.2">
      <c r="A4" s="190" t="s">
        <v>53</v>
      </c>
      <c r="B4" s="190"/>
      <c r="C4" s="190"/>
      <c r="D4" s="190"/>
      <c r="E4" s="190"/>
      <c r="F4" s="190"/>
      <c r="G4" s="190"/>
    </row>
    <row r="5" spans="1:9" s="2" customFormat="1" ht="28.5" x14ac:dyDescent="0.2">
      <c r="A5" s="192" t="s">
        <v>25</v>
      </c>
      <c r="B5" s="192"/>
      <c r="C5" s="192"/>
      <c r="D5" s="192"/>
      <c r="E5" s="192"/>
      <c r="F5" s="192"/>
      <c r="G5" s="192"/>
      <c r="I5" s="3"/>
    </row>
    <row r="6" spans="1:9" s="2" customFormat="1" ht="18" customHeight="1" thickBot="1" x14ac:dyDescent="0.25">
      <c r="A6" s="193" t="s">
        <v>39</v>
      </c>
      <c r="B6" s="193"/>
      <c r="C6" s="193"/>
      <c r="D6" s="193"/>
      <c r="E6" s="193"/>
      <c r="F6" s="193"/>
      <c r="G6" s="193"/>
    </row>
    <row r="7" spans="1:9" ht="18" customHeight="1" thickTop="1" x14ac:dyDescent="0.2">
      <c r="A7" s="194" t="s">
        <v>0</v>
      </c>
      <c r="B7" s="195"/>
      <c r="C7" s="195"/>
      <c r="D7" s="195"/>
      <c r="E7" s="195"/>
      <c r="F7" s="195"/>
      <c r="G7" s="196"/>
    </row>
    <row r="8" spans="1:9" ht="18" customHeight="1" x14ac:dyDescent="0.2">
      <c r="A8" s="197" t="s">
        <v>1</v>
      </c>
      <c r="B8" s="198"/>
      <c r="C8" s="198"/>
      <c r="D8" s="198"/>
      <c r="E8" s="198"/>
      <c r="F8" s="198"/>
      <c r="G8" s="199"/>
    </row>
    <row r="9" spans="1:9" ht="19.5" customHeight="1" x14ac:dyDescent="0.2">
      <c r="A9" s="197" t="s">
        <v>2</v>
      </c>
      <c r="B9" s="198"/>
      <c r="C9" s="198"/>
      <c r="D9" s="198"/>
      <c r="E9" s="198"/>
      <c r="F9" s="198"/>
      <c r="G9" s="199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0" t="s">
        <v>27</v>
      </c>
      <c r="E11" s="200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3" t="s">
        <v>26</v>
      </c>
      <c r="B18" s="185" t="s">
        <v>19</v>
      </c>
      <c r="C18" s="185" t="s">
        <v>20</v>
      </c>
      <c r="D18" s="187" t="s">
        <v>21</v>
      </c>
      <c r="E18" s="185" t="s">
        <v>22</v>
      </c>
      <c r="F18" s="185" t="s">
        <v>29</v>
      </c>
      <c r="G18" s="181" t="s">
        <v>23</v>
      </c>
    </row>
    <row r="19" spans="1:13" s="36" customFormat="1" ht="22.5" customHeight="1" x14ac:dyDescent="0.2">
      <c r="A19" s="184"/>
      <c r="B19" s="186"/>
      <c r="C19" s="186"/>
      <c r="D19" s="188"/>
      <c r="E19" s="186"/>
      <c r="F19" s="189"/>
      <c r="G19" s="182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0.25249876584102349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0.8268446283069234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0.30042305808439929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0.4314160346727195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0.34830459629264876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0.68377412148142325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0.22785471202604413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0.12906687360485247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0.86939751628216744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0.43114848090885693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0.12466756398738421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0.89446879103699561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0.29917506450105413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0.30985886586738187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0.66696539527682297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5.0723387218656768E-2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8.5424124626487297E-2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1.329007085820666E-2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7.9039119202188535E-2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0.54286387558218452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0.32958830817682971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0.83152363055299983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0.41171782069822593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0.80979593398384042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0.32999660098572947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0.34657399341528872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0.28365277648484022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7.3803847881535822E-2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0.79635466789073794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0.1158014494195182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0.63112789470492947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0.48126330154937091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0.12870085688894983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0.99271942469496643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0.58379352349372937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0.78607027079963165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0.9589440308872208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0.38863590465834952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0.32975961315623048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0.19966799458829876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0.91903927072130998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0.85011836309290589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0.94742531642554562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0.25046697007389684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0.801675818620878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5.2158381216381722E-2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0.4568322148307038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0.65048841627582366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0.96716716263066882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0.75868250972450135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0.54666923667581924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9.7978318010035981E-2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0.75117546785691003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0.92553232263945462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0.42753090935419891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0.74794763391089414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0.6827461386476964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0.4029982398457076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0.59093583282745865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0.60432857484859226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0.67571924279844586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8.7568326679228092E-2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0.71352318854066554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0.71206156756268013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0.46185847231817012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0.29349184892417091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0.79507687004476257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0.94212512921678149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0.49095025530490488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0.81042877601220953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0.43001149701860586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0.21400520111305965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0.67047363865352239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0.380651103237716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0.57541935274588607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7.8689424097294958E-2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5.0861499569968771E-2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0.18729365470081116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8.7434060425735427E-2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0.12165938113824226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0.44458844836046751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0.34097183742571879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0.51128354059442815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0.23179258694463811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2.8807838517001416E-2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0.11464654300610477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0.14203592574122503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0.25219023764548498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0.46292014134518655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0.58732838326952574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0.67302085216424523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0.92365641752378747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0.63628605534437599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56"/>
  <sheetViews>
    <sheetView tabSelected="1" view="pageBreakPreview" topLeftCell="A11" zoomScaleNormal="100" zoomScaleSheetLayoutView="100" workbookViewId="0">
      <selection activeCell="H47" sqref="H47"/>
    </sheetView>
  </sheetViews>
  <sheetFormatPr defaultRowHeight="12.75" x14ac:dyDescent="0.2"/>
  <cols>
    <col min="1" max="1" width="6.125" style="65" customWidth="1"/>
    <col min="2" max="2" width="6.125" style="100" customWidth="1"/>
    <col min="3" max="3" width="10.5" style="100" customWidth="1"/>
    <col min="4" max="4" width="17.5" style="65" customWidth="1"/>
    <col min="5" max="5" width="9.625" style="65" customWidth="1"/>
    <col min="6" max="6" width="6.75" style="65" customWidth="1"/>
    <col min="7" max="7" width="19.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8.75" customHeight="1" x14ac:dyDescent="0.2">
      <c r="A1" s="221" t="s">
        <v>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8.75" customHeight="1" x14ac:dyDescent="0.2">
      <c r="A2" s="221" t="s">
        <v>189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8.75" customHeight="1" x14ac:dyDescent="0.2">
      <c r="A3" s="221" t="s">
        <v>38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8.75" customHeight="1" x14ac:dyDescent="0.2">
      <c r="A4" s="221" t="s">
        <v>190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4" customHeight="1" x14ac:dyDescent="0.2">
      <c r="A6" s="222" t="s">
        <v>207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s="67" customFormat="1" ht="18" customHeight="1" x14ac:dyDescent="0.2">
      <c r="A7" s="220" t="s">
        <v>39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05" t="s">
        <v>40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7"/>
    </row>
    <row r="10" spans="1:12" ht="15" customHeight="1" x14ac:dyDescent="0.2">
      <c r="A10" s="208" t="s">
        <v>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10"/>
    </row>
    <row r="11" spans="1:12" ht="17.25" customHeight="1" x14ac:dyDescent="0.2">
      <c r="A11" s="208" t="s">
        <v>208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10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54" t="s">
        <v>191</v>
      </c>
      <c r="B13" s="72"/>
      <c r="C13" s="101"/>
      <c r="D13" s="102"/>
      <c r="E13" s="73"/>
      <c r="F13" s="148"/>
      <c r="G13" s="155" t="s">
        <v>209</v>
      </c>
      <c r="H13" s="73"/>
      <c r="I13" s="73"/>
      <c r="J13" s="73"/>
      <c r="K13" s="74"/>
      <c r="L13" s="75" t="s">
        <v>170</v>
      </c>
    </row>
    <row r="14" spans="1:12" ht="15.75" x14ac:dyDescent="0.2">
      <c r="A14" s="76" t="s">
        <v>192</v>
      </c>
      <c r="B14" s="77"/>
      <c r="C14" s="103"/>
      <c r="D14" s="104"/>
      <c r="E14" s="78"/>
      <c r="F14" s="149"/>
      <c r="G14" s="156" t="s">
        <v>210</v>
      </c>
      <c r="H14" s="78"/>
      <c r="I14" s="78"/>
      <c r="J14" s="78"/>
      <c r="K14" s="79"/>
      <c r="L14" s="180" t="s">
        <v>205</v>
      </c>
    </row>
    <row r="15" spans="1:12" ht="15" x14ac:dyDescent="0.2">
      <c r="A15" s="211" t="s">
        <v>8</v>
      </c>
      <c r="B15" s="212"/>
      <c r="C15" s="212"/>
      <c r="D15" s="212"/>
      <c r="E15" s="212"/>
      <c r="F15" s="212"/>
      <c r="G15" s="213"/>
      <c r="H15" s="226" t="s">
        <v>9</v>
      </c>
      <c r="I15" s="212"/>
      <c r="J15" s="212"/>
      <c r="K15" s="212"/>
      <c r="L15" s="227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193</v>
      </c>
      <c r="I16" s="86"/>
      <c r="J16" s="86"/>
      <c r="K16" s="86"/>
      <c r="L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57" t="s">
        <v>194</v>
      </c>
      <c r="H17" s="85" t="s">
        <v>187</v>
      </c>
      <c r="I17" s="86"/>
      <c r="J17" s="86"/>
      <c r="K17" s="86"/>
      <c r="L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57" t="s">
        <v>195</v>
      </c>
      <c r="H18" s="85" t="s">
        <v>188</v>
      </c>
      <c r="I18" s="86"/>
      <c r="J18" s="86"/>
      <c r="K18" s="86"/>
      <c r="L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58"/>
      <c r="H19" s="85" t="s">
        <v>206</v>
      </c>
      <c r="I19" s="86"/>
      <c r="J19" s="86"/>
      <c r="K19" s="159">
        <v>25</v>
      </c>
      <c r="L19" s="160" t="s">
        <v>211</v>
      </c>
    </row>
    <row r="20" spans="1:20" ht="6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20" s="95" customFormat="1" ht="21" customHeight="1" thickTop="1" x14ac:dyDescent="0.2">
      <c r="A21" s="214" t="s">
        <v>41</v>
      </c>
      <c r="B21" s="216" t="s">
        <v>19</v>
      </c>
      <c r="C21" s="216" t="s">
        <v>42</v>
      </c>
      <c r="D21" s="216" t="s">
        <v>20</v>
      </c>
      <c r="E21" s="216" t="s">
        <v>21</v>
      </c>
      <c r="F21" s="216" t="s">
        <v>43</v>
      </c>
      <c r="G21" s="216" t="s">
        <v>22</v>
      </c>
      <c r="H21" s="216" t="s">
        <v>44</v>
      </c>
      <c r="I21" s="216" t="s">
        <v>45</v>
      </c>
      <c r="J21" s="216" t="s">
        <v>46</v>
      </c>
      <c r="K21" s="203" t="s">
        <v>47</v>
      </c>
      <c r="L21" s="218" t="s">
        <v>23</v>
      </c>
      <c r="M21" s="201" t="s">
        <v>55</v>
      </c>
      <c r="N21" s="202" t="s">
        <v>56</v>
      </c>
    </row>
    <row r="22" spans="1:20" s="95" customFormat="1" ht="13.5" customHeight="1" x14ac:dyDescent="0.2">
      <c r="A22" s="215"/>
      <c r="B22" s="217"/>
      <c r="C22" s="217"/>
      <c r="D22" s="217"/>
      <c r="E22" s="217"/>
      <c r="F22" s="217"/>
      <c r="G22" s="217"/>
      <c r="H22" s="217"/>
      <c r="I22" s="217"/>
      <c r="J22" s="217"/>
      <c r="K22" s="204"/>
      <c r="L22" s="219"/>
      <c r="M22" s="201"/>
      <c r="N22" s="202"/>
    </row>
    <row r="23" spans="1:20" s="96" customFormat="1" ht="18.75" customHeight="1" x14ac:dyDescent="0.2">
      <c r="A23" s="167">
        <v>1</v>
      </c>
      <c r="B23" s="108">
        <v>55</v>
      </c>
      <c r="C23" s="108">
        <v>10049916382</v>
      </c>
      <c r="D23" s="109" t="s">
        <v>212</v>
      </c>
      <c r="E23" s="110" t="s">
        <v>213</v>
      </c>
      <c r="F23" s="97" t="s">
        <v>60</v>
      </c>
      <c r="G23" s="138" t="s">
        <v>63</v>
      </c>
      <c r="H23" s="153">
        <v>2.1802777777777779E-2</v>
      </c>
      <c r="I23" s="153"/>
      <c r="J23" s="147">
        <f>IFERROR($K$19*3600/(HOUR(H23)*3600+MINUTE(H23)*60+SECOND(H23)),"")</f>
        <v>47.770700636942678</v>
      </c>
      <c r="K23" s="99"/>
      <c r="L23" s="168"/>
      <c r="M23" s="107">
        <v>0.52470358796296301</v>
      </c>
      <c r="N23" s="105">
        <v>0.51249999999999596</v>
      </c>
      <c r="O23" s="65"/>
      <c r="P23" s="65"/>
      <c r="Q23" s="65"/>
      <c r="R23" s="65"/>
      <c r="S23" s="65"/>
      <c r="T23" s="65"/>
    </row>
    <row r="24" spans="1:20" s="96" customFormat="1" ht="18.75" customHeight="1" x14ac:dyDescent="0.2">
      <c r="A24" s="167">
        <v>2</v>
      </c>
      <c r="B24" s="108">
        <v>53</v>
      </c>
      <c r="C24" s="108">
        <v>10036028107</v>
      </c>
      <c r="D24" s="109" t="s">
        <v>214</v>
      </c>
      <c r="E24" s="110" t="s">
        <v>215</v>
      </c>
      <c r="F24" s="97" t="s">
        <v>60</v>
      </c>
      <c r="G24" s="138" t="s">
        <v>63</v>
      </c>
      <c r="H24" s="153">
        <v>2.2039699074074076E-2</v>
      </c>
      <c r="I24" s="146">
        <f>H24-$H$23</f>
        <v>2.3692129629629757E-4</v>
      </c>
      <c r="J24" s="147">
        <f t="shared" ref="J24:J37" si="0">IFERROR($K$19*3600/(HOUR(H24)*3600+MINUTE(H24)*60+SECOND(H24)),"")</f>
        <v>47.268907563025209</v>
      </c>
      <c r="K24" s="99"/>
      <c r="L24" s="168"/>
      <c r="M24" s="107">
        <v>0.5149914351851852</v>
      </c>
      <c r="N24" s="105">
        <v>0.50277777777777399</v>
      </c>
      <c r="O24" s="65"/>
      <c r="P24" s="65"/>
      <c r="Q24" s="65"/>
      <c r="R24" s="65"/>
      <c r="S24" s="65"/>
      <c r="T24" s="65"/>
    </row>
    <row r="25" spans="1:20" s="96" customFormat="1" ht="18.75" customHeight="1" x14ac:dyDescent="0.2">
      <c r="A25" s="167">
        <v>3</v>
      </c>
      <c r="B25" s="108">
        <v>51</v>
      </c>
      <c r="C25" s="108">
        <v>10036048517</v>
      </c>
      <c r="D25" s="109" t="s">
        <v>216</v>
      </c>
      <c r="E25" s="110" t="s">
        <v>217</v>
      </c>
      <c r="F25" s="111" t="s">
        <v>60</v>
      </c>
      <c r="G25" s="138" t="s">
        <v>63</v>
      </c>
      <c r="H25" s="153">
        <v>2.261747685185185E-2</v>
      </c>
      <c r="I25" s="146">
        <f t="shared" ref="I25:I37" si="1">H25-$H$23</f>
        <v>8.1469907407407186E-4</v>
      </c>
      <c r="J25" s="147">
        <f t="shared" si="0"/>
        <v>46.059365404298873</v>
      </c>
      <c r="K25" s="99"/>
      <c r="L25" s="169"/>
      <c r="M25" s="106">
        <v>0.47557743055555557</v>
      </c>
      <c r="N25" s="105">
        <v>0.46319444444444402</v>
      </c>
    </row>
    <row r="26" spans="1:20" s="96" customFormat="1" ht="18.75" customHeight="1" x14ac:dyDescent="0.2">
      <c r="A26" s="167">
        <v>4</v>
      </c>
      <c r="B26" s="108">
        <v>54</v>
      </c>
      <c r="C26" s="108">
        <v>10088111548</v>
      </c>
      <c r="D26" s="109" t="s">
        <v>218</v>
      </c>
      <c r="E26" s="110" t="s">
        <v>219</v>
      </c>
      <c r="F26" s="111" t="s">
        <v>60</v>
      </c>
      <c r="G26" s="138" t="s">
        <v>63</v>
      </c>
      <c r="H26" s="153">
        <v>2.2654629629629632E-2</v>
      </c>
      <c r="I26" s="146">
        <f t="shared" si="1"/>
        <v>8.5185185185185364E-4</v>
      </c>
      <c r="J26" s="147">
        <f t="shared" si="0"/>
        <v>45.988758303525806</v>
      </c>
      <c r="K26" s="99"/>
      <c r="L26" s="168"/>
      <c r="M26" s="107">
        <v>0.50898958333333333</v>
      </c>
      <c r="N26" s="105">
        <v>0.49652777777777501</v>
      </c>
      <c r="O26" s="65"/>
      <c r="P26" s="65"/>
      <c r="Q26" s="65"/>
      <c r="R26" s="65"/>
      <c r="S26" s="65"/>
      <c r="T26" s="65"/>
    </row>
    <row r="27" spans="1:20" s="96" customFormat="1" ht="18.75" customHeight="1" x14ac:dyDescent="0.2">
      <c r="A27" s="167">
        <v>5</v>
      </c>
      <c r="B27" s="108">
        <v>70</v>
      </c>
      <c r="C27" s="108">
        <v>10092779268</v>
      </c>
      <c r="D27" s="109" t="s">
        <v>220</v>
      </c>
      <c r="E27" s="110" t="s">
        <v>221</v>
      </c>
      <c r="F27" s="97" t="s">
        <v>60</v>
      </c>
      <c r="G27" s="138" t="s">
        <v>198</v>
      </c>
      <c r="H27" s="153">
        <v>2.2860532407407406E-2</v>
      </c>
      <c r="I27" s="146">
        <f t="shared" si="1"/>
        <v>1.0577546296296272E-3</v>
      </c>
      <c r="J27" s="147">
        <f t="shared" si="0"/>
        <v>45.569620253164558</v>
      </c>
      <c r="K27" s="99"/>
      <c r="L27" s="168"/>
      <c r="M27" s="107">
        <v>0.52706354166666669</v>
      </c>
      <c r="N27" s="105">
        <v>0.51458333333332895</v>
      </c>
      <c r="O27" s="65"/>
      <c r="P27" s="65"/>
      <c r="Q27" s="65"/>
      <c r="R27" s="65"/>
      <c r="S27" s="65"/>
      <c r="T27" s="65"/>
    </row>
    <row r="28" spans="1:20" s="96" customFormat="1" ht="18.75" customHeight="1" x14ac:dyDescent="0.2">
      <c r="A28" s="167">
        <v>6</v>
      </c>
      <c r="B28" s="108">
        <v>50</v>
      </c>
      <c r="C28" s="108">
        <v>10054315334</v>
      </c>
      <c r="D28" s="109" t="s">
        <v>222</v>
      </c>
      <c r="E28" s="110" t="s">
        <v>223</v>
      </c>
      <c r="F28" s="97" t="s">
        <v>60</v>
      </c>
      <c r="G28" s="138" t="s">
        <v>243</v>
      </c>
      <c r="H28" s="153">
        <v>2.3585069444444443E-2</v>
      </c>
      <c r="I28" s="146">
        <f t="shared" si="1"/>
        <v>1.7822916666666647E-3</v>
      </c>
      <c r="J28" s="147">
        <f t="shared" si="0"/>
        <v>44.160942100098133</v>
      </c>
      <c r="K28" s="99"/>
      <c r="L28" s="168"/>
      <c r="M28" s="107">
        <v>0.5216108796296296</v>
      </c>
      <c r="N28" s="105">
        <v>0.50902777777777397</v>
      </c>
      <c r="O28" s="65"/>
      <c r="P28" s="65"/>
      <c r="Q28" s="65"/>
      <c r="R28" s="65"/>
      <c r="S28" s="65"/>
      <c r="T28" s="65"/>
    </row>
    <row r="29" spans="1:20" s="96" customFormat="1" ht="18.75" customHeight="1" x14ac:dyDescent="0.2">
      <c r="A29" s="167">
        <v>7</v>
      </c>
      <c r="B29" s="108">
        <v>60</v>
      </c>
      <c r="C29" s="108">
        <v>10078794292</v>
      </c>
      <c r="D29" s="109" t="s">
        <v>224</v>
      </c>
      <c r="E29" s="110" t="s">
        <v>225</v>
      </c>
      <c r="F29" s="111" t="s">
        <v>186</v>
      </c>
      <c r="G29" s="138" t="s">
        <v>197</v>
      </c>
      <c r="H29" s="153">
        <v>2.4800810185185183E-2</v>
      </c>
      <c r="I29" s="146">
        <f t="shared" si="1"/>
        <v>2.9980324074074041E-3</v>
      </c>
      <c r="J29" s="147">
        <f t="shared" si="0"/>
        <v>41.997200186654226</v>
      </c>
      <c r="K29" s="99"/>
      <c r="L29" s="168"/>
      <c r="M29" s="107">
        <v>0.49808935185185188</v>
      </c>
      <c r="N29" s="105">
        <v>0.485416666666664</v>
      </c>
      <c r="O29" s="65"/>
      <c r="P29" s="65"/>
      <c r="Q29" s="65"/>
      <c r="R29" s="65"/>
      <c r="S29" s="65"/>
      <c r="T29" s="65"/>
    </row>
    <row r="30" spans="1:20" s="96" customFormat="1" ht="23.25" customHeight="1" x14ac:dyDescent="0.2">
      <c r="A30" s="167">
        <v>8</v>
      </c>
      <c r="B30" s="108">
        <v>61</v>
      </c>
      <c r="C30" s="108">
        <v>10059652152</v>
      </c>
      <c r="D30" s="109" t="s">
        <v>226</v>
      </c>
      <c r="E30" s="110" t="s">
        <v>227</v>
      </c>
      <c r="F30" s="111" t="s">
        <v>167</v>
      </c>
      <c r="G30" s="138" t="s">
        <v>197</v>
      </c>
      <c r="H30" s="153">
        <v>2.5350694444444447E-2</v>
      </c>
      <c r="I30" s="146">
        <f t="shared" si="1"/>
        <v>3.547916666666668E-3</v>
      </c>
      <c r="J30" s="147">
        <f t="shared" si="0"/>
        <v>41.095890410958901</v>
      </c>
      <c r="K30" s="99"/>
      <c r="L30" s="168"/>
      <c r="M30" s="107">
        <v>0.48635578703703702</v>
      </c>
      <c r="N30" s="105">
        <v>0.47361111111110998</v>
      </c>
      <c r="O30" s="65"/>
      <c r="P30" s="65"/>
      <c r="Q30" s="65"/>
      <c r="R30" s="65"/>
      <c r="S30" s="65"/>
      <c r="T30" s="65"/>
    </row>
    <row r="31" spans="1:20" s="96" customFormat="1" ht="18.75" customHeight="1" x14ac:dyDescent="0.2">
      <c r="A31" s="167">
        <v>9</v>
      </c>
      <c r="B31" s="108">
        <v>62</v>
      </c>
      <c r="C31" s="108">
        <v>10059788659</v>
      </c>
      <c r="D31" s="109" t="s">
        <v>228</v>
      </c>
      <c r="E31" s="110" t="s">
        <v>229</v>
      </c>
      <c r="F31" s="111" t="s">
        <v>60</v>
      </c>
      <c r="G31" s="138" t="s">
        <v>154</v>
      </c>
      <c r="H31" s="153">
        <v>2.5484143518518521E-2</v>
      </c>
      <c r="I31" s="146">
        <f t="shared" si="1"/>
        <v>3.681365740740742E-3</v>
      </c>
      <c r="J31" s="147">
        <f t="shared" si="0"/>
        <v>40.871934604904631</v>
      </c>
      <c r="K31" s="99"/>
      <c r="L31" s="168"/>
      <c r="M31" s="107">
        <v>0.5342844907407408</v>
      </c>
      <c r="N31" s="105">
        <v>0.52152777777777304</v>
      </c>
      <c r="O31" s="65"/>
      <c r="P31" s="65"/>
      <c r="Q31" s="65"/>
      <c r="R31" s="65"/>
      <c r="S31" s="65"/>
      <c r="T31" s="65"/>
    </row>
    <row r="32" spans="1:20" s="96" customFormat="1" ht="18.75" customHeight="1" x14ac:dyDescent="0.2">
      <c r="A32" s="167">
        <v>10</v>
      </c>
      <c r="B32" s="108">
        <v>59</v>
      </c>
      <c r="C32" s="108">
        <v>10105865881</v>
      </c>
      <c r="D32" s="109" t="s">
        <v>230</v>
      </c>
      <c r="E32" s="110" t="s">
        <v>231</v>
      </c>
      <c r="F32" s="111" t="s">
        <v>60</v>
      </c>
      <c r="G32" s="138" t="s">
        <v>197</v>
      </c>
      <c r="H32" s="153">
        <v>2.5841782407407407E-2</v>
      </c>
      <c r="I32" s="146">
        <f t="shared" si="1"/>
        <v>4.0390046296296285E-3</v>
      </c>
      <c r="J32" s="147">
        <f t="shared" si="0"/>
        <v>40.304523063143755</v>
      </c>
      <c r="K32" s="98"/>
      <c r="L32" s="169"/>
      <c r="M32" s="106">
        <v>0.47817696759259259</v>
      </c>
      <c r="N32" s="105">
        <v>0.46527777777777701</v>
      </c>
    </row>
    <row r="33" spans="1:20" s="96" customFormat="1" ht="18.75" customHeight="1" x14ac:dyDescent="0.2">
      <c r="A33" s="167">
        <v>11</v>
      </c>
      <c r="B33" s="108">
        <v>56</v>
      </c>
      <c r="C33" s="108">
        <v>10063328048</v>
      </c>
      <c r="D33" s="109" t="s">
        <v>232</v>
      </c>
      <c r="E33" s="110" t="s">
        <v>233</v>
      </c>
      <c r="F33" s="111" t="s">
        <v>169</v>
      </c>
      <c r="G33" s="138" t="s">
        <v>199</v>
      </c>
      <c r="H33" s="153">
        <v>2.6259374999999998E-2</v>
      </c>
      <c r="I33" s="146">
        <f t="shared" si="1"/>
        <v>4.4565972222222194E-3</v>
      </c>
      <c r="J33" s="147">
        <f t="shared" si="0"/>
        <v>39.66505068312032</v>
      </c>
      <c r="K33" s="99"/>
      <c r="L33" s="168"/>
      <c r="M33" s="107">
        <v>0.50597812500000006</v>
      </c>
      <c r="N33" s="105">
        <v>0.49305555555555303</v>
      </c>
      <c r="O33" s="65"/>
      <c r="P33" s="65"/>
      <c r="Q33" s="65"/>
      <c r="R33" s="65"/>
      <c r="S33" s="65"/>
      <c r="T33" s="65"/>
    </row>
    <row r="34" spans="1:20" s="96" customFormat="1" ht="18.75" customHeight="1" x14ac:dyDescent="0.2">
      <c r="A34" s="167">
        <v>12</v>
      </c>
      <c r="B34" s="108">
        <v>58</v>
      </c>
      <c r="C34" s="108">
        <v>10119755978</v>
      </c>
      <c r="D34" s="109" t="s">
        <v>234</v>
      </c>
      <c r="E34" s="110" t="s">
        <v>235</v>
      </c>
      <c r="F34" s="111" t="s">
        <v>169</v>
      </c>
      <c r="G34" s="138" t="s">
        <v>199</v>
      </c>
      <c r="H34" s="153">
        <v>2.6611574074074076E-2</v>
      </c>
      <c r="I34" s="146">
        <f t="shared" si="1"/>
        <v>4.8087962962962971E-3</v>
      </c>
      <c r="J34" s="147">
        <f t="shared" si="0"/>
        <v>39.147455415397999</v>
      </c>
      <c r="K34" s="99"/>
      <c r="L34" s="168"/>
      <c r="M34" s="107">
        <v>0.52681192129629628</v>
      </c>
      <c r="N34" s="105">
        <v>0.51388888888888395</v>
      </c>
      <c r="O34" s="65"/>
      <c r="P34" s="65"/>
      <c r="Q34" s="65"/>
      <c r="R34" s="65"/>
      <c r="S34" s="65"/>
      <c r="T34" s="65"/>
    </row>
    <row r="35" spans="1:20" ht="18.75" customHeight="1" x14ac:dyDescent="0.2">
      <c r="A35" s="167">
        <v>13</v>
      </c>
      <c r="B35" s="108">
        <v>57</v>
      </c>
      <c r="C35" s="108">
        <v>10091811692</v>
      </c>
      <c r="D35" s="109" t="s">
        <v>236</v>
      </c>
      <c r="E35" s="110" t="s">
        <v>237</v>
      </c>
      <c r="F35" s="111" t="s">
        <v>169</v>
      </c>
      <c r="G35" s="138" t="s">
        <v>199</v>
      </c>
      <c r="H35" s="153">
        <v>2.9257754629629627E-2</v>
      </c>
      <c r="I35" s="146">
        <f t="shared" si="1"/>
        <v>7.4549768518518481E-3</v>
      </c>
      <c r="J35" s="147">
        <f t="shared" si="0"/>
        <v>35.601265822784811</v>
      </c>
      <c r="K35" s="99"/>
      <c r="L35" s="168"/>
      <c r="M35" s="107">
        <v>0.49626215277777774</v>
      </c>
      <c r="N35" s="105">
        <v>0.48333333333333101</v>
      </c>
    </row>
    <row r="36" spans="1:20" s="96" customFormat="1" ht="18.75" customHeight="1" x14ac:dyDescent="0.2">
      <c r="A36" s="167" t="s">
        <v>238</v>
      </c>
      <c r="B36" s="108">
        <v>63</v>
      </c>
      <c r="C36" s="108">
        <v>10104580330</v>
      </c>
      <c r="D36" s="109" t="s">
        <v>239</v>
      </c>
      <c r="E36" s="110" t="s">
        <v>240</v>
      </c>
      <c r="F36" s="111" t="s">
        <v>169</v>
      </c>
      <c r="G36" s="138" t="s">
        <v>200</v>
      </c>
      <c r="H36" s="153"/>
      <c r="I36" s="146"/>
      <c r="J36" s="147" t="str">
        <f t="shared" si="0"/>
        <v/>
      </c>
      <c r="K36" s="99"/>
      <c r="L36" s="168"/>
      <c r="M36" s="107">
        <v>0.5005046296296296</v>
      </c>
      <c r="N36" s="105">
        <v>0.48749999999999799</v>
      </c>
      <c r="O36" s="65"/>
      <c r="P36" s="65"/>
      <c r="Q36" s="65"/>
      <c r="R36" s="65"/>
      <c r="S36" s="65"/>
      <c r="T36" s="65"/>
    </row>
    <row r="37" spans="1:20" s="96" customFormat="1" ht="18.75" customHeight="1" thickBot="1" x14ac:dyDescent="0.25">
      <c r="A37" s="170" t="s">
        <v>196</v>
      </c>
      <c r="B37" s="171">
        <v>52</v>
      </c>
      <c r="C37" s="171">
        <v>10036079334</v>
      </c>
      <c r="D37" s="172" t="s">
        <v>241</v>
      </c>
      <c r="E37" s="173" t="s">
        <v>242</v>
      </c>
      <c r="F37" s="174" t="s">
        <v>60</v>
      </c>
      <c r="G37" s="175" t="s">
        <v>63</v>
      </c>
      <c r="H37" s="243"/>
      <c r="I37" s="176"/>
      <c r="J37" s="177" t="str">
        <f t="shared" si="0"/>
        <v/>
      </c>
      <c r="K37" s="244"/>
      <c r="L37" s="245"/>
      <c r="M37" s="107">
        <v>0.49360636574074074</v>
      </c>
      <c r="N37" s="105">
        <v>0.48055555555555401</v>
      </c>
      <c r="O37" s="65"/>
      <c r="P37" s="65"/>
      <c r="Q37" s="65"/>
      <c r="R37" s="65"/>
      <c r="S37" s="65"/>
      <c r="T37" s="65"/>
    </row>
    <row r="38" spans="1:20" ht="6.75" customHeight="1" thickTop="1" thickBot="1" x14ac:dyDescent="0.25">
      <c r="A38" s="161"/>
      <c r="B38" s="162"/>
      <c r="C38" s="162"/>
      <c r="D38" s="163"/>
      <c r="E38" s="164"/>
      <c r="F38" s="112"/>
      <c r="G38" s="165"/>
      <c r="H38" s="166"/>
      <c r="I38" s="166"/>
      <c r="J38" s="166"/>
      <c r="K38" s="166"/>
      <c r="L38" s="166"/>
    </row>
    <row r="39" spans="1:20" ht="15.75" thickTop="1" x14ac:dyDescent="0.2">
      <c r="A39" s="237" t="s">
        <v>48</v>
      </c>
      <c r="B39" s="238"/>
      <c r="C39" s="238"/>
      <c r="D39" s="238"/>
      <c r="E39" s="238"/>
      <c r="F39" s="238"/>
      <c r="G39" s="238" t="s">
        <v>49</v>
      </c>
      <c r="H39" s="238"/>
      <c r="I39" s="238"/>
      <c r="J39" s="238"/>
      <c r="K39" s="238"/>
      <c r="L39" s="239"/>
    </row>
    <row r="40" spans="1:20" x14ac:dyDescent="0.2">
      <c r="A40" s="179" t="s">
        <v>201</v>
      </c>
      <c r="B40" s="114"/>
      <c r="C40" s="115"/>
      <c r="D40" s="114"/>
      <c r="E40" s="116"/>
      <c r="F40" s="117"/>
      <c r="G40" s="118" t="s">
        <v>176</v>
      </c>
      <c r="H40" s="178">
        <v>7</v>
      </c>
      <c r="I40" s="120"/>
      <c r="J40" s="121"/>
      <c r="K40" s="139" t="s">
        <v>184</v>
      </c>
      <c r="L40" s="123">
        <f>COUNTIF(F23:F37,"ЗМС")</f>
        <v>0</v>
      </c>
    </row>
    <row r="41" spans="1:20" x14ac:dyDescent="0.2">
      <c r="A41" s="179" t="s">
        <v>202</v>
      </c>
      <c r="B41" s="114"/>
      <c r="C41" s="124"/>
      <c r="D41" s="114"/>
      <c r="E41" s="125"/>
      <c r="F41" s="126"/>
      <c r="G41" s="127" t="s">
        <v>177</v>
      </c>
      <c r="H41" s="119">
        <f>H42+H47</f>
        <v>15</v>
      </c>
      <c r="I41" s="128"/>
      <c r="J41" s="129"/>
      <c r="K41" s="139" t="s">
        <v>185</v>
      </c>
      <c r="L41" s="123">
        <f>COUNTIF(F23:F37,"МСМК")</f>
        <v>0</v>
      </c>
    </row>
    <row r="42" spans="1:20" x14ac:dyDescent="0.2">
      <c r="A42" s="179" t="s">
        <v>203</v>
      </c>
      <c r="B42" s="114"/>
      <c r="C42" s="130"/>
      <c r="D42" s="114"/>
      <c r="E42" s="125"/>
      <c r="F42" s="126"/>
      <c r="G42" s="127" t="s">
        <v>178</v>
      </c>
      <c r="H42" s="119">
        <f>H43+H44+H45+H46</f>
        <v>14</v>
      </c>
      <c r="I42" s="128"/>
      <c r="J42" s="129"/>
      <c r="K42" s="139" t="s">
        <v>186</v>
      </c>
      <c r="L42" s="123">
        <f>COUNTIF(F23:F37,"МС")</f>
        <v>1</v>
      </c>
    </row>
    <row r="43" spans="1:20" x14ac:dyDescent="0.2">
      <c r="A43" s="179" t="s">
        <v>204</v>
      </c>
      <c r="B43" s="114"/>
      <c r="C43" s="130"/>
      <c r="D43" s="114"/>
      <c r="E43" s="125"/>
      <c r="F43" s="126"/>
      <c r="G43" s="127" t="s">
        <v>179</v>
      </c>
      <c r="H43" s="119">
        <f>COUNT(A23:A145)</f>
        <v>13</v>
      </c>
      <c r="I43" s="128"/>
      <c r="J43" s="129"/>
      <c r="K43" s="122" t="s">
        <v>60</v>
      </c>
      <c r="L43" s="123">
        <f>COUNTIF(F23:F37,"КМС")</f>
        <v>9</v>
      </c>
    </row>
    <row r="44" spans="1:20" x14ac:dyDescent="0.2">
      <c r="A44" s="113"/>
      <c r="B44" s="114"/>
      <c r="C44" s="130"/>
      <c r="D44" s="114"/>
      <c r="E44" s="125"/>
      <c r="F44" s="126"/>
      <c r="G44" s="127" t="s">
        <v>180</v>
      </c>
      <c r="H44" s="119">
        <f>COUNTIF(A23:A144,"ЛИМ")</f>
        <v>0</v>
      </c>
      <c r="I44" s="128"/>
      <c r="J44" s="129"/>
      <c r="K44" s="122" t="s">
        <v>169</v>
      </c>
      <c r="L44" s="123">
        <f>COUNTIF(F23:F37,"1 СР")</f>
        <v>4</v>
      </c>
    </row>
    <row r="45" spans="1:20" x14ac:dyDescent="0.2">
      <c r="A45" s="113"/>
      <c r="B45" s="114"/>
      <c r="C45" s="114"/>
      <c r="D45" s="114"/>
      <c r="E45" s="125"/>
      <c r="F45" s="126"/>
      <c r="G45" s="127" t="s">
        <v>181</v>
      </c>
      <c r="H45" s="119">
        <f>COUNTIF(A23:A144,"НФ")</f>
        <v>0</v>
      </c>
      <c r="I45" s="128"/>
      <c r="J45" s="129"/>
      <c r="K45" s="122" t="s">
        <v>168</v>
      </c>
      <c r="L45" s="123">
        <f>COUNTIF(F23:F37,"2 СР")</f>
        <v>0</v>
      </c>
    </row>
    <row r="46" spans="1:20" x14ac:dyDescent="0.2">
      <c r="A46" s="113"/>
      <c r="B46" s="114"/>
      <c r="C46" s="114"/>
      <c r="D46" s="114"/>
      <c r="E46" s="125"/>
      <c r="F46" s="126"/>
      <c r="G46" s="127" t="s">
        <v>182</v>
      </c>
      <c r="H46" s="119">
        <f>COUNTIF(A23:A144,"ДСКВ")</f>
        <v>1</v>
      </c>
      <c r="I46" s="128"/>
      <c r="J46" s="129"/>
      <c r="K46" s="122" t="s">
        <v>167</v>
      </c>
      <c r="L46" s="123">
        <f>COUNTIF(F23:F38,"3 СР")</f>
        <v>1</v>
      </c>
    </row>
    <row r="47" spans="1:20" x14ac:dyDescent="0.2">
      <c r="A47" s="113"/>
      <c r="B47" s="114"/>
      <c r="C47" s="114"/>
      <c r="D47" s="114"/>
      <c r="E47" s="131"/>
      <c r="F47" s="132"/>
      <c r="G47" s="127" t="s">
        <v>183</v>
      </c>
      <c r="H47" s="119">
        <f>COUNTIF(A23:A144,"НС")</f>
        <v>1</v>
      </c>
      <c r="I47" s="133"/>
      <c r="J47" s="134"/>
      <c r="K47" s="139"/>
      <c r="L47" s="140"/>
    </row>
    <row r="48" spans="1:20" ht="8.25" customHeight="1" x14ac:dyDescent="0.2">
      <c r="A48" s="113"/>
      <c r="B48" s="135"/>
      <c r="C48" s="135"/>
      <c r="D48" s="114"/>
      <c r="E48" s="136"/>
      <c r="F48" s="141"/>
      <c r="G48" s="141"/>
      <c r="H48" s="142"/>
      <c r="I48" s="143"/>
      <c r="J48" s="144"/>
      <c r="K48" s="141"/>
      <c r="L48" s="137"/>
    </row>
    <row r="49" spans="1:12" ht="15.75" x14ac:dyDescent="0.2">
      <c r="A49" s="240" t="s">
        <v>50</v>
      </c>
      <c r="B49" s="241"/>
      <c r="C49" s="241"/>
      <c r="D49" s="241"/>
      <c r="E49" s="241"/>
      <c r="F49" s="241" t="s">
        <v>51</v>
      </c>
      <c r="G49" s="241"/>
      <c r="H49" s="241"/>
      <c r="I49" s="241" t="s">
        <v>52</v>
      </c>
      <c r="J49" s="241"/>
      <c r="K49" s="241"/>
      <c r="L49" s="242"/>
    </row>
    <row r="50" spans="1:12" x14ac:dyDescent="0.2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30"/>
    </row>
    <row r="51" spans="1:12" x14ac:dyDescent="0.2">
      <c r="A51" s="150"/>
      <c r="B51" s="151"/>
      <c r="C51" s="151"/>
      <c r="D51" s="151"/>
      <c r="E51" s="145"/>
      <c r="F51" s="151"/>
      <c r="G51" s="151"/>
      <c r="H51" s="142"/>
      <c r="I51" s="142"/>
      <c r="J51" s="151"/>
      <c r="K51" s="151"/>
      <c r="L51" s="152"/>
    </row>
    <row r="52" spans="1:12" x14ac:dyDescent="0.2">
      <c r="A52" s="150"/>
      <c r="B52" s="151"/>
      <c r="C52" s="151"/>
      <c r="D52" s="151"/>
      <c r="E52" s="145"/>
      <c r="F52" s="151"/>
      <c r="G52" s="151"/>
      <c r="H52" s="142"/>
      <c r="I52" s="142"/>
      <c r="J52" s="151"/>
      <c r="K52" s="151"/>
      <c r="L52" s="152"/>
    </row>
    <row r="53" spans="1:12" x14ac:dyDescent="0.2">
      <c r="A53" s="231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3"/>
    </row>
    <row r="54" spans="1:12" x14ac:dyDescent="0.2">
      <c r="A54" s="234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6"/>
    </row>
    <row r="55" spans="1:12" ht="16.5" thickBot="1" x14ac:dyDescent="0.25">
      <c r="A55" s="224"/>
      <c r="B55" s="223"/>
      <c r="C55" s="223"/>
      <c r="D55" s="223"/>
      <c r="E55" s="223"/>
      <c r="F55" s="223" t="str">
        <f>G17</f>
        <v>Афанасьева Е.А. (ВК, г. Верхняя Пышма)</v>
      </c>
      <c r="G55" s="223"/>
      <c r="H55" s="223"/>
      <c r="I55" s="223" t="str">
        <f>G18</f>
        <v>Шатрыгина Е.В. (ВК, г. Верхняя Пышма)</v>
      </c>
      <c r="J55" s="223"/>
      <c r="K55" s="223"/>
      <c r="L55" s="225"/>
    </row>
    <row r="56" spans="1:12" ht="13.5" thickTop="1" x14ac:dyDescent="0.2"/>
  </sheetData>
  <sortState ref="A23:U120">
    <sortCondition ref="A23:A120"/>
  </sortState>
  <mergeCells count="39">
    <mergeCell ref="F55:H55"/>
    <mergeCell ref="A55:E55"/>
    <mergeCell ref="I55:L55"/>
    <mergeCell ref="H15:L15"/>
    <mergeCell ref="A50:E50"/>
    <mergeCell ref="F50:L50"/>
    <mergeCell ref="A53:E53"/>
    <mergeCell ref="F53:L53"/>
    <mergeCell ref="A54:E54"/>
    <mergeCell ref="F54:L54"/>
    <mergeCell ref="A39:F39"/>
    <mergeCell ref="G39:L39"/>
    <mergeCell ref="A49:E49"/>
    <mergeCell ref="I49:L49"/>
    <mergeCell ref="F49:H49"/>
    <mergeCell ref="I21:I22"/>
    <mergeCell ref="J21:J22"/>
    <mergeCell ref="A7:L7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9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2021-09-01T09:55:28Z</dcterms:modified>
</cp:coreProperties>
</file>