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0" yWindow="0" windowWidth="20490" windowHeight="7755" tabRatio="789"/>
  </bookViews>
  <sheets>
    <sheet name="инд гонка юн" sheetId="92" r:id="rId1"/>
  </sheets>
  <definedNames>
    <definedName name="_xlnm.Print_Titles" localSheetId="0">'инд гонка юн'!$21:$21</definedName>
    <definedName name="_xlnm.Print_Area" localSheetId="0">'инд гонка юн'!$A$1:$L$56</definedName>
  </definedNames>
  <calcPr calcId="152511"/>
</workbook>
</file>

<file path=xl/calcChain.xml><?xml version="1.0" encoding="utf-8"?>
<calcChain xmlns="http://schemas.openxmlformats.org/spreadsheetml/2006/main">
  <c r="J56" i="92" l="1"/>
  <c r="J22" i="92" l="1"/>
  <c r="H56" i="92" l="1"/>
  <c r="E56" i="92"/>
  <c r="J23" i="92"/>
  <c r="J24" i="92"/>
  <c r="J25" i="92"/>
  <c r="J26" i="92"/>
  <c r="J27" i="92"/>
  <c r="J28" i="92"/>
  <c r="J29" i="92"/>
  <c r="J30" i="92"/>
  <c r="J31" i="92"/>
  <c r="J32" i="92"/>
  <c r="J33" i="92"/>
  <c r="J34" i="92"/>
  <c r="J35" i="92"/>
  <c r="I45" i="92" l="1"/>
  <c r="L48" i="92"/>
  <c r="I48" i="92"/>
  <c r="L47" i="92"/>
  <c r="I47" i="92"/>
  <c r="L46" i="92"/>
  <c r="I46" i="92"/>
  <c r="L45" i="92"/>
  <c r="L44" i="92"/>
  <c r="L43" i="92"/>
  <c r="L42" i="92"/>
  <c r="I44" i="92" l="1"/>
  <c r="I43" i="92" s="1"/>
  <c r="I25" i="92" l="1"/>
  <c r="I26" i="92"/>
  <c r="I27" i="92"/>
  <c r="I28" i="92"/>
  <c r="I29" i="92"/>
  <c r="I30" i="92"/>
  <c r="I31" i="92"/>
  <c r="I32" i="92"/>
  <c r="I33" i="92"/>
  <c r="I34" i="92"/>
  <c r="I35" i="92"/>
  <c r="I24" i="92"/>
  <c r="I23" i="92"/>
</calcChain>
</file>

<file path=xl/sharedStrings.xml><?xml version="1.0" encoding="utf-8"?>
<sst xmlns="http://schemas.openxmlformats.org/spreadsheetml/2006/main" count="147" uniqueCount="108">
  <si>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</si>
  <si>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</si>
  <si>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</si>
  <si>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</si>
  <si>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</si>
  <si>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</si>
  <si>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</si>
  <si>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</si>
  <si>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</si>
  <si>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</si>
  <si>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</si>
  <si>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</si>
  <si>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</si>
  <si>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</si>
  <si>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</si>
  <si>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</si>
  <si>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ВСЕРОССИЙСКИЕ СОРЕВНОВАНИЯ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</si>
  <si>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</si>
  <si>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</si>
  <si>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</si>
  <si>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</si>
  <si>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</si>
  <si>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КОД UCI</t>
  </si>
  <si>
    <t>ИТОГОВЫЙ ПРОТОКОЛ</t>
  </si>
  <si>
    <t>СКОРОСТЬ км/ч</t>
  </si>
  <si>
    <t>ВЫПОЛНЕНИЕ НТУ ЕВСК</t>
  </si>
  <si>
    <t>ОТСТАВАНИЕ</t>
  </si>
  <si>
    <t>КМС</t>
  </si>
  <si>
    <t>ДАТА РОЖД.</t>
  </si>
  <si>
    <t>1 СР</t>
  </si>
  <si>
    <t>2 СР</t>
  </si>
  <si>
    <t>3 СР</t>
  </si>
  <si>
    <t>Субъектов РФ</t>
  </si>
  <si>
    <t>ЗМС</t>
  </si>
  <si>
    <t>Заявлено</t>
  </si>
  <si>
    <t>МСМК</t>
  </si>
  <si>
    <t>Стартовало</t>
  </si>
  <si>
    <t>МС</t>
  </si>
  <si>
    <t>Финишировало</t>
  </si>
  <si>
    <t>Н. финишировало</t>
  </si>
  <si>
    <t>Дисквалифицировано</t>
  </si>
  <si>
    <t>Н. стартовало</t>
  </si>
  <si>
    <t>НАЗВАНИЕ ТРАССЫ / РЕГ. НОМЕР:</t>
  </si>
  <si>
    <t>МАКСИМАЛЬНЫЙ ПЕРЕПАД (HD):</t>
  </si>
  <si>
    <t>СУММА ПЕРЕПАДОВ (ТС):</t>
  </si>
  <si>
    <t>ДЛИНА КРУГА/КРУГОВ:</t>
  </si>
  <si>
    <t>СУДЬЯ НА ФИНИШЕ</t>
  </si>
  <si>
    <t>Министерство физической культуры и спорта Оренбургской области</t>
  </si>
  <si>
    <t>Федерация велосипедного спорта Оренбургской области</t>
  </si>
  <si>
    <t>Девушки 15-16 лет</t>
  </si>
  <si>
    <t>№ ЕКП 2022: 5093</t>
  </si>
  <si>
    <t>АФАНАСЬЕВА Е. А. (ВК, г. Верхняя Пышма)</t>
  </si>
  <si>
    <t>ШАТРЫГИНА Е. В. (ВК, г. Верхняя Пышма)</t>
  </si>
  <si>
    <t>РОМАНЕНКО Ю. А. (1К, г. Орск)</t>
  </si>
  <si>
    <t>КОРЧЕБНАЯ Ольга</t>
  </si>
  <si>
    <t>28.01.2008</t>
  </si>
  <si>
    <t>Оренбургская область</t>
  </si>
  <si>
    <t>БАРИНОВА Диана</t>
  </si>
  <si>
    <t>26.02.2007</t>
  </si>
  <si>
    <t>Свердловская область</t>
  </si>
  <si>
    <t>БОНДАРЕВА Екатерина</t>
  </si>
  <si>
    <t>18.06.2009</t>
  </si>
  <si>
    <t>НИКОНОВА Алена</t>
  </si>
  <si>
    <t>05.04.2006</t>
  </si>
  <si>
    <t>МАЛЬЦЕВА Любовь</t>
  </si>
  <si>
    <t>11.02.2008</t>
  </si>
  <si>
    <t>Самарская область</t>
  </si>
  <si>
    <t>ГОЛЬКОВА Юлия</t>
  </si>
  <si>
    <t>21.02.2007</t>
  </si>
  <si>
    <t>ПРОНИНА Анастасия</t>
  </si>
  <si>
    <t>01.01.2009</t>
  </si>
  <si>
    <t>СУХАНОВА Белла</t>
  </si>
  <si>
    <t>16.08.2009</t>
  </si>
  <si>
    <t>ЛУКИНА Ангелина</t>
  </si>
  <si>
    <t>24.11.2008</t>
  </si>
  <si>
    <t>ГОЛОБОКОВА Ангелина</t>
  </si>
  <si>
    <t>29.07.2007</t>
  </si>
  <si>
    <t>ГУБАЕВА Нонна</t>
  </si>
  <si>
    <t>01.02.2008</t>
  </si>
  <si>
    <t>КОНОВАЛОВА Софья</t>
  </si>
  <si>
    <t>18.08.2007</t>
  </si>
  <si>
    <t>МАКИНА Марина</t>
  </si>
  <si>
    <t>27.05.2008</t>
  </si>
  <si>
    <t>ТРОФИМОВА Софья</t>
  </si>
  <si>
    <t>23.05.2007</t>
  </si>
  <si>
    <t>АЛЕКСЕЕВА Ангелина</t>
  </si>
  <si>
    <t>29.03.2006</t>
  </si>
  <si>
    <t>АСТАФЬЕВА Арина</t>
  </si>
  <si>
    <t>31.01.2008</t>
  </si>
  <si>
    <t>ДРОЗДОВА Елизавета</t>
  </si>
  <si>
    <t>30.09.2007</t>
  </si>
  <si>
    <t>ЖИЛЬЦОВА Екатерина</t>
  </si>
  <si>
    <t>23.03.2007</t>
  </si>
  <si>
    <t>Челябинская область</t>
  </si>
  <si>
    <t>Температура: +30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</si>
  <si>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 г. Оренбург</t>
    </r>
  </si>
  <si>
    <t>шоссе - групповая гонка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</si>
  <si>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17 июля 2022 года              </t>
    </r>
  </si>
  <si>
    <r>
      <rPr>
        <b/>
        <sz val="11"/>
        <rFont val="Calibri"/>
        <family val="2"/>
        <charset val="204"/>
        <scheme val="minor"/>
      </rPr>
      <t>НАЧАЛО ГОНКИ:</t>
    </r>
    <r>
      <rPr>
        <sz val="11"/>
        <rFont val="Calibri"/>
        <family val="2"/>
        <charset val="204"/>
        <scheme val="minor"/>
      </rPr>
      <t xml:space="preserve"> 10ч 00м </t>
    </r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</si>
  <si>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 10ч 45м</t>
    </r>
  </si>
  <si>
    <t>2,25 км/10</t>
  </si>
  <si>
    <t>№ ВРВС: 0080601611Я</t>
  </si>
  <si>
    <t>НФ</t>
  </si>
  <si>
    <r>
      <rPr>
        <b/>
        <sz val="6"/>
        <rFont val="Calibri"/>
        <family val="2"/>
        <charset val="204"/>
      </rPr>
      <t>предупреждение ст. 12.1.040 п. 10.1</t>
    </r>
  </si>
  <si>
    <t>Удмуртская Республика</t>
  </si>
  <si>
    <t>Влажность: 39%</t>
  </si>
  <si>
    <t>Осадки: солнечно</t>
  </si>
  <si>
    <t>Ветер: 3 м/с (с/в)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</si>
</sst>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dd/mm/yyyy"/>
  </numFmts>
  <fonts count="2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rgb="FF2B2E3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8.5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6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37">
    <xf numFmtId="0" fontId="0" fillId="0" borderId="0" xfId="0"/>
    <xf numFmtId="49" fontId="6" fillId="0" borderId="4" xfId="0" applyNumberFormat="1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49" fontId="6" fillId="0" borderId="4" xfId="0" applyNumberFormat="1" applyFont="1" applyBorder="1" applyAlignment="1">
      <alignment vertical="center"/>
    </xf>
    <xf numFmtId="0" fontId="6" fillId="0" borderId="17" xfId="0" applyNumberFormat="1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0" fontId="5" fillId="0" borderId="17" xfId="0" applyNumberFormat="1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2" fontId="5" fillId="0" borderId="3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horizontal="left" vertical="center"/>
    </xf>
    <xf numFmtId="0" fontId="5" fillId="0" borderId="3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1" fontId="5" fillId="0" borderId="1" xfId="0" applyNumberFormat="1" applyFont="1" applyFill="1" applyBorder="1" applyAlignment="1" applyProtection="1">
      <alignment horizontal="center" vertical="center"/>
    </xf>
    <xf numFmtId="0" fontId="5" fillId="0" borderId="32" xfId="0" applyNumberFormat="1" applyFont="1" applyFill="1" applyBorder="1" applyAlignment="1" applyProtection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vertical="center" wrapText="1"/>
    </xf>
    <xf numFmtId="165" fontId="9" fillId="0" borderId="22" xfId="0" applyNumberFormat="1" applyFont="1" applyBorder="1" applyAlignment="1">
      <alignment horizontal="center" vertical="center" wrapText="1"/>
    </xf>
    <xf numFmtId="2" fontId="5" fillId="0" borderId="2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5" fillId="0" borderId="0" xfId="0" applyFont="1"/>
    <xf numFmtId="0" fontId="16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/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18" fillId="0" borderId="14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15" fillId="0" borderId="3" xfId="0" applyFont="1" applyBorder="1" applyAlignment="1">
      <alignment horizontal="right" vertical="center"/>
    </xf>
    <xf numFmtId="0" fontId="19" fillId="0" borderId="11" xfId="0" applyFont="1" applyBorder="1" applyAlignment="1">
      <alignment horizontal="right"/>
    </xf>
    <xf numFmtId="0" fontId="18" fillId="0" borderId="16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right" vertical="center"/>
    </xf>
    <xf numFmtId="0" fontId="18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49" fontId="6" fillId="0" borderId="17" xfId="0" applyNumberFormat="1" applyFont="1" applyFill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0" fontId="18" fillId="0" borderId="18" xfId="0" applyFont="1" applyFill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6" fillId="0" borderId="30" xfId="0" applyFont="1" applyFill="1" applyBorder="1" applyAlignment="1">
      <alignment horizontal="right" vertical="center"/>
    </xf>
    <xf numFmtId="0" fontId="18" fillId="0" borderId="24" xfId="0" applyFont="1" applyBorder="1" applyAlignment="1">
      <alignment horizontal="left"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right" vertical="center"/>
    </xf>
    <xf numFmtId="0" fontId="5" fillId="0" borderId="29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20" fillId="2" borderId="33" xfId="0" applyFont="1" applyFill="1" applyBorder="1" applyAlignment="1">
      <alignment horizontal="center" vertical="center"/>
    </xf>
    <xf numFmtId="0" fontId="20" fillId="2" borderId="34" xfId="3" applyFont="1" applyFill="1" applyBorder="1" applyAlignment="1">
      <alignment horizontal="center" vertical="center" wrapText="1"/>
    </xf>
    <xf numFmtId="0" fontId="20" fillId="2" borderId="34" xfId="0" applyFont="1" applyFill="1" applyBorder="1" applyAlignment="1">
      <alignment horizontal="center" vertical="center" wrapText="1"/>
    </xf>
    <xf numFmtId="0" fontId="20" fillId="2" borderId="35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justify"/>
    </xf>
    <xf numFmtId="0" fontId="22" fillId="0" borderId="0" xfId="8" applyFont="1" applyFill="1" applyBorder="1" applyAlignment="1">
      <alignment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18" fillId="2" borderId="25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21" fontId="5" fillId="0" borderId="1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0" borderId="26" xfId="0" applyNumberFormat="1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center" vertical="center"/>
    </xf>
    <xf numFmtId="0" fontId="18" fillId="2" borderId="28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21" fontId="5" fillId="0" borderId="22" xfId="0" applyNumberFormat="1" applyFont="1" applyBorder="1" applyAlignment="1">
      <alignment horizontal="center" vertical="center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284360</xdr:colOff>
      <xdr:row>0</xdr:row>
      <xdr:rowOff>69747</xdr:rowOff>
    </xdr:from>
    <xdr:to>
      <xdr:col>3</xdr:col>
      <xdr:colOff>308059</xdr:colOff>
      <xdr:row>2</xdr:row>
      <xdr:rowOff>169623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8815" y="69747"/>
          <a:ext cx="924244" cy="7233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121227</xdr:colOff>
      <xdr:row>2</xdr:row>
      <xdr:rowOff>166335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25682" cy="789790"/>
        </a:xfrm>
        <a:prstGeom prst="rect">
          <a:avLst/>
        </a:prstGeom>
      </xdr:spPr>
    </xdr:pic>
    <xdr:clientData/>
  </xdr:twoCellAnchor>
  <xdr:oneCellAnchor>
    <xdr:from>
      <xdr:col>11</xdr:col>
      <xdr:colOff>169723</xdr:colOff>
      <xdr:row>0</xdr:row>
      <xdr:rowOff>43415</xdr:rowOff>
    </xdr:from>
    <xdr:ext cx="595615" cy="649311"/>
    <xdr:pic>
      <xdr:nvPicPr>
        <xdr:cNvPr id="6" name="Picture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352814" y="43415"/>
          <a:ext cx="595615" cy="64931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R57"/>
  <sheetViews>
    <sheetView tabSelected="1" view="pageBreakPreview" topLeftCell="A10" zoomScale="86" zoomScaleNormal="100" zoomScaleSheetLayoutView="86" workbookViewId="0">
      <selection activeCell="H37" sqref="H37"/>
    </sheetView>
  </sheetViews>
  <sheetFormatPr defaultRowHeight="12.75" x14ac:dyDescent="0.2"/>
  <cols>
    <col min="1" max="1" width="7" style="4" customWidth="1"/>
    <col min="2" max="2" width="8.140625" style="5" customWidth="1"/>
    <col min="3" max="3" width="13.5703125" style="5" customWidth="1"/>
    <col min="4" max="4" width="21.85546875" style="4" customWidth="1"/>
    <col min="5" max="5" width="10.28515625" style="4" customWidth="1"/>
    <col min="6" max="6" width="8.7109375" style="4" customWidth="1"/>
    <col min="7" max="7" width="22.140625" style="4" customWidth="1"/>
    <col min="8" max="8" width="21.42578125" style="4" customWidth="1"/>
    <col min="9" max="9" width="14.28515625" style="4" customWidth="1"/>
    <col min="10" max="10" width="11.7109375" style="4" customWidth="1"/>
    <col min="11" max="11" width="15" style="4" customWidth="1"/>
    <col min="12" max="12" width="14.7109375" style="4" customWidth="1"/>
    <col min="13" max="16384" width="9.140625" style="4"/>
  </cols>
  <sheetData>
    <row r="1" spans="1:18" s="38" customFormat="1" ht="24" customHeight="1" x14ac:dyDescent="0.2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8" s="38" customFormat="1" ht="24" customHeight="1" x14ac:dyDescent="0.2">
      <c r="A2" s="107" t="s">
        <v>47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8" s="38" customFormat="1" ht="24" customHeight="1" x14ac:dyDescent="0.2">
      <c r="A3" s="107" t="s">
        <v>11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</row>
    <row r="4" spans="1:18" s="38" customFormat="1" ht="24" customHeight="1" x14ac:dyDescent="0.2">
      <c r="A4" s="107" t="s">
        <v>48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18" s="38" customFormat="1" ht="8.25" customHeight="1" x14ac:dyDescent="0.2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1:18" s="39" customFormat="1" ht="28.5" x14ac:dyDescent="0.2">
      <c r="A6" s="108" t="s">
        <v>16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R6" s="40"/>
    </row>
    <row r="7" spans="1:18" s="39" customFormat="1" ht="18" customHeight="1" x14ac:dyDescent="0.2">
      <c r="A7" s="106" t="s">
        <v>18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</row>
    <row r="8" spans="1:18" s="41" customFormat="1" ht="9" customHeight="1" thickBot="1" x14ac:dyDescent="0.25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</row>
    <row r="9" spans="1:18" s="38" customFormat="1" ht="25.5" customHeight="1" thickTop="1" x14ac:dyDescent="0.2">
      <c r="A9" s="109" t="s">
        <v>23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1"/>
    </row>
    <row r="10" spans="1:18" s="42" customFormat="1" ht="18" customHeight="1" x14ac:dyDescent="0.2">
      <c r="A10" s="112" t="s">
        <v>96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4"/>
    </row>
    <row r="11" spans="1:18" s="38" customFormat="1" ht="19.5" customHeight="1" x14ac:dyDescent="0.2">
      <c r="A11" s="115" t="s">
        <v>49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7"/>
    </row>
    <row r="12" spans="1:18" s="38" customFormat="1" ht="25.5" customHeight="1" x14ac:dyDescent="0.2">
      <c r="A12" s="43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5"/>
    </row>
    <row r="13" spans="1:18" s="38" customFormat="1" ht="15.75" x14ac:dyDescent="0.2">
      <c r="A13" s="46" t="s">
        <v>95</v>
      </c>
      <c r="B13" s="47"/>
      <c r="C13" s="47"/>
      <c r="D13" s="48"/>
      <c r="E13" s="49"/>
      <c r="F13" s="49"/>
      <c r="G13" s="50" t="s">
        <v>98</v>
      </c>
      <c r="H13" s="49"/>
      <c r="I13" s="49"/>
      <c r="J13" s="49"/>
      <c r="K13" s="51"/>
      <c r="L13" s="52" t="s">
        <v>101</v>
      </c>
    </row>
    <row r="14" spans="1:18" s="38" customFormat="1" ht="15.75" x14ac:dyDescent="0.25">
      <c r="A14" s="53" t="s">
        <v>97</v>
      </c>
      <c r="B14" s="54"/>
      <c r="C14" s="54"/>
      <c r="D14" s="55"/>
      <c r="E14" s="55"/>
      <c r="F14" s="55"/>
      <c r="G14" s="56" t="s">
        <v>99</v>
      </c>
      <c r="H14" s="55"/>
      <c r="I14" s="55"/>
      <c r="J14" s="55"/>
      <c r="K14" s="57"/>
      <c r="L14" s="58" t="s">
        <v>50</v>
      </c>
    </row>
    <row r="15" spans="1:18" s="38" customFormat="1" ht="15" x14ac:dyDescent="0.2">
      <c r="A15" s="118" t="s">
        <v>10</v>
      </c>
      <c r="B15" s="104"/>
      <c r="C15" s="104"/>
      <c r="D15" s="104"/>
      <c r="E15" s="104"/>
      <c r="F15" s="104"/>
      <c r="G15" s="119"/>
      <c r="H15" s="103" t="s">
        <v>1</v>
      </c>
      <c r="I15" s="104"/>
      <c r="J15" s="104"/>
      <c r="K15" s="104"/>
      <c r="L15" s="105"/>
    </row>
    <row r="16" spans="1:18" s="38" customFormat="1" ht="15" x14ac:dyDescent="0.2">
      <c r="A16" s="59" t="s">
        <v>19</v>
      </c>
      <c r="B16" s="60"/>
      <c r="C16" s="60"/>
      <c r="D16" s="61"/>
      <c r="E16" s="62"/>
      <c r="F16" s="61"/>
      <c r="G16" s="63"/>
      <c r="H16" s="64" t="s">
        <v>42</v>
      </c>
      <c r="I16" s="65"/>
      <c r="J16" s="65"/>
      <c r="K16" s="65"/>
      <c r="L16" s="66"/>
    </row>
    <row r="17" spans="1:12" s="38" customFormat="1" ht="15" x14ac:dyDescent="0.2">
      <c r="A17" s="59" t="s">
        <v>20</v>
      </c>
      <c r="B17" s="60"/>
      <c r="C17" s="60"/>
      <c r="D17" s="67"/>
      <c r="E17" s="62"/>
      <c r="F17" s="61"/>
      <c r="G17" s="68" t="s">
        <v>51</v>
      </c>
      <c r="H17" s="64" t="s">
        <v>43</v>
      </c>
      <c r="I17" s="65"/>
      <c r="J17" s="65"/>
      <c r="K17" s="65"/>
      <c r="L17" s="66"/>
    </row>
    <row r="18" spans="1:12" s="38" customFormat="1" ht="15" x14ac:dyDescent="0.2">
      <c r="A18" s="59" t="s">
        <v>21</v>
      </c>
      <c r="B18" s="60"/>
      <c r="C18" s="60"/>
      <c r="D18" s="67"/>
      <c r="E18" s="62"/>
      <c r="F18" s="61"/>
      <c r="G18" s="68" t="s">
        <v>52</v>
      </c>
      <c r="H18" s="64" t="s">
        <v>44</v>
      </c>
      <c r="I18" s="65"/>
      <c r="J18" s="65"/>
      <c r="K18" s="65"/>
      <c r="L18" s="66"/>
    </row>
    <row r="19" spans="1:12" s="38" customFormat="1" ht="15.75" thickBot="1" x14ac:dyDescent="0.25">
      <c r="A19" s="69" t="s">
        <v>17</v>
      </c>
      <c r="B19" s="70"/>
      <c r="C19" s="70"/>
      <c r="D19" s="71"/>
      <c r="E19" s="71"/>
      <c r="F19" s="71"/>
      <c r="G19" s="72" t="s">
        <v>53</v>
      </c>
      <c r="H19" s="73" t="s">
        <v>45</v>
      </c>
      <c r="I19" s="74"/>
      <c r="J19" s="74"/>
      <c r="K19" s="75">
        <v>22.5</v>
      </c>
      <c r="L19" s="76" t="s">
        <v>100</v>
      </c>
    </row>
    <row r="20" spans="1:12" s="38" customFormat="1" ht="7.5" customHeight="1" thickTop="1" thickBot="1" x14ac:dyDescent="0.25">
      <c r="A20" s="77"/>
      <c r="B20" s="78"/>
      <c r="C20" s="78"/>
      <c r="D20" s="77"/>
      <c r="E20" s="77"/>
      <c r="F20" s="77"/>
      <c r="G20" s="77"/>
      <c r="H20" s="77"/>
      <c r="I20" s="77"/>
      <c r="J20" s="77"/>
      <c r="K20" s="77"/>
      <c r="L20" s="77"/>
    </row>
    <row r="21" spans="1:12" s="83" customFormat="1" ht="31.5" customHeight="1" thickTop="1" x14ac:dyDescent="0.2">
      <c r="A21" s="79" t="s">
        <v>7</v>
      </c>
      <c r="B21" s="80" t="s">
        <v>13</v>
      </c>
      <c r="C21" s="80" t="s">
        <v>22</v>
      </c>
      <c r="D21" s="80" t="s">
        <v>2</v>
      </c>
      <c r="E21" s="80" t="s">
        <v>28</v>
      </c>
      <c r="F21" s="80" t="s">
        <v>9</v>
      </c>
      <c r="G21" s="80" t="s">
        <v>14</v>
      </c>
      <c r="H21" s="80" t="s">
        <v>8</v>
      </c>
      <c r="I21" s="80" t="s">
        <v>26</v>
      </c>
      <c r="J21" s="80" t="s">
        <v>24</v>
      </c>
      <c r="K21" s="81" t="s">
        <v>25</v>
      </c>
      <c r="L21" s="82" t="s">
        <v>15</v>
      </c>
    </row>
    <row r="22" spans="1:12" s="38" customFormat="1" ht="24" customHeight="1" x14ac:dyDescent="0.2">
      <c r="A22" s="18">
        <v>1</v>
      </c>
      <c r="B22" s="19">
        <v>36</v>
      </c>
      <c r="C22" s="19">
        <v>10117276418</v>
      </c>
      <c r="D22" s="20" t="s">
        <v>54</v>
      </c>
      <c r="E22" s="21" t="s">
        <v>55</v>
      </c>
      <c r="F22" s="19" t="s">
        <v>29</v>
      </c>
      <c r="G22" s="19" t="s">
        <v>56</v>
      </c>
      <c r="H22" s="101">
        <v>2.7662037037037041E-2</v>
      </c>
      <c r="I22" s="101"/>
      <c r="J22" s="22">
        <f>$K$19/(HOUR(H22)+MINUTE(H22)/60+SECOND(H22)/3600)</f>
        <v>33.89121338912134</v>
      </c>
      <c r="K22" s="23" t="s">
        <v>27</v>
      </c>
      <c r="L22" s="24"/>
    </row>
    <row r="23" spans="1:12" s="38" customFormat="1" ht="24" customHeight="1" x14ac:dyDescent="0.2">
      <c r="A23" s="25">
        <v>2</v>
      </c>
      <c r="B23" s="19">
        <v>61</v>
      </c>
      <c r="C23" s="19">
        <v>10128099695</v>
      </c>
      <c r="D23" s="20" t="s">
        <v>67</v>
      </c>
      <c r="E23" s="21" t="s">
        <v>68</v>
      </c>
      <c r="F23" s="19" t="s">
        <v>29</v>
      </c>
      <c r="G23" s="19" t="s">
        <v>104</v>
      </c>
      <c r="H23" s="101">
        <v>2.7662037037037041E-2</v>
      </c>
      <c r="I23" s="101">
        <f t="shared" ref="I23:I35" si="0">H23-$H$22</f>
        <v>0</v>
      </c>
      <c r="J23" s="22">
        <f t="shared" ref="J23:J35" si="1">$K$19/(HOUR(H23)+MINUTE(H23)/60+SECOND(H23)/3600)</f>
        <v>33.89121338912134</v>
      </c>
      <c r="K23" s="23" t="s">
        <v>27</v>
      </c>
      <c r="L23" s="24"/>
    </row>
    <row r="24" spans="1:12" s="38" customFormat="1" ht="24" customHeight="1" x14ac:dyDescent="0.2">
      <c r="A24" s="25">
        <v>3</v>
      </c>
      <c r="B24" s="19">
        <v>69</v>
      </c>
      <c r="C24" s="19">
        <v>10125249313</v>
      </c>
      <c r="D24" s="20" t="s">
        <v>60</v>
      </c>
      <c r="E24" s="21" t="s">
        <v>61</v>
      </c>
      <c r="F24" s="19" t="s">
        <v>29</v>
      </c>
      <c r="G24" s="19" t="s">
        <v>104</v>
      </c>
      <c r="H24" s="101">
        <v>2.7662037037037041E-2</v>
      </c>
      <c r="I24" s="101">
        <f t="shared" si="0"/>
        <v>0</v>
      </c>
      <c r="J24" s="22">
        <f t="shared" si="1"/>
        <v>33.89121338912134</v>
      </c>
      <c r="K24" s="23" t="s">
        <v>27</v>
      </c>
      <c r="L24" s="102" t="s">
        <v>103</v>
      </c>
    </row>
    <row r="25" spans="1:12" s="38" customFormat="1" ht="24" customHeight="1" x14ac:dyDescent="0.2">
      <c r="A25" s="25">
        <v>4</v>
      </c>
      <c r="B25" s="19">
        <v>49</v>
      </c>
      <c r="C25" s="19">
        <v>10131547744</v>
      </c>
      <c r="D25" s="20" t="s">
        <v>71</v>
      </c>
      <c r="E25" s="21" t="s">
        <v>72</v>
      </c>
      <c r="F25" s="19" t="s">
        <v>30</v>
      </c>
      <c r="G25" s="26" t="s">
        <v>66</v>
      </c>
      <c r="H25" s="101">
        <v>2.7662037037037041E-2</v>
      </c>
      <c r="I25" s="101">
        <f t="shared" si="0"/>
        <v>0</v>
      </c>
      <c r="J25" s="22">
        <f t="shared" si="1"/>
        <v>33.89121338912134</v>
      </c>
      <c r="K25" s="23" t="s">
        <v>27</v>
      </c>
      <c r="L25" s="24"/>
    </row>
    <row r="26" spans="1:12" s="38" customFormat="1" ht="24" customHeight="1" x14ac:dyDescent="0.2">
      <c r="A26" s="25">
        <v>5</v>
      </c>
      <c r="B26" s="19">
        <v>60</v>
      </c>
      <c r="C26" s="19">
        <v>10114698945</v>
      </c>
      <c r="D26" s="20" t="s">
        <v>62</v>
      </c>
      <c r="E26" s="21" t="s">
        <v>63</v>
      </c>
      <c r="F26" s="19" t="s">
        <v>29</v>
      </c>
      <c r="G26" s="26" t="s">
        <v>104</v>
      </c>
      <c r="H26" s="101">
        <v>2.7719907407407405E-2</v>
      </c>
      <c r="I26" s="101">
        <f t="shared" si="0"/>
        <v>5.7870370370364382E-5</v>
      </c>
      <c r="J26" s="22">
        <f t="shared" si="1"/>
        <v>33.820459290187891</v>
      </c>
      <c r="K26" s="23" t="s">
        <v>27</v>
      </c>
      <c r="L26" s="24"/>
    </row>
    <row r="27" spans="1:12" s="38" customFormat="1" ht="24" customHeight="1" x14ac:dyDescent="0.2">
      <c r="A27" s="25">
        <v>6</v>
      </c>
      <c r="B27" s="19">
        <v>18</v>
      </c>
      <c r="C27" s="19">
        <v>10128681695</v>
      </c>
      <c r="D27" s="20" t="s">
        <v>57</v>
      </c>
      <c r="E27" s="21" t="s">
        <v>58</v>
      </c>
      <c r="F27" s="19" t="s">
        <v>30</v>
      </c>
      <c r="G27" s="19" t="s">
        <v>59</v>
      </c>
      <c r="H27" s="101">
        <v>2.7719907407407405E-2</v>
      </c>
      <c r="I27" s="101">
        <f t="shared" si="0"/>
        <v>5.7870370370364382E-5</v>
      </c>
      <c r="J27" s="22">
        <f t="shared" si="1"/>
        <v>33.820459290187891</v>
      </c>
      <c r="K27" s="23"/>
      <c r="L27" s="24"/>
    </row>
    <row r="28" spans="1:12" s="38" customFormat="1" ht="24" customHeight="1" x14ac:dyDescent="0.2">
      <c r="A28" s="25">
        <v>7</v>
      </c>
      <c r="B28" s="19">
        <v>50</v>
      </c>
      <c r="C28" s="19">
        <v>10131600991</v>
      </c>
      <c r="D28" s="20" t="s">
        <v>81</v>
      </c>
      <c r="E28" s="21" t="s">
        <v>82</v>
      </c>
      <c r="F28" s="19" t="s">
        <v>29</v>
      </c>
      <c r="G28" s="19" t="s">
        <v>66</v>
      </c>
      <c r="H28" s="101">
        <v>2.7719907407407405E-2</v>
      </c>
      <c r="I28" s="101">
        <f t="shared" si="0"/>
        <v>5.7870370370364382E-5</v>
      </c>
      <c r="J28" s="22">
        <f t="shared" si="1"/>
        <v>33.820459290187891</v>
      </c>
      <c r="K28" s="27"/>
      <c r="L28" s="24"/>
    </row>
    <row r="29" spans="1:12" s="38" customFormat="1" ht="24" customHeight="1" x14ac:dyDescent="0.2">
      <c r="A29" s="25">
        <v>8</v>
      </c>
      <c r="B29" s="19">
        <v>46</v>
      </c>
      <c r="C29" s="19">
        <v>10131547138</v>
      </c>
      <c r="D29" s="20" t="s">
        <v>69</v>
      </c>
      <c r="E29" s="21" t="s">
        <v>70</v>
      </c>
      <c r="F29" s="19" t="s">
        <v>30</v>
      </c>
      <c r="G29" s="19" t="s">
        <v>66</v>
      </c>
      <c r="H29" s="101">
        <v>2.7719907407407405E-2</v>
      </c>
      <c r="I29" s="101">
        <f t="shared" si="0"/>
        <v>5.7870370370364382E-5</v>
      </c>
      <c r="J29" s="22">
        <f t="shared" si="1"/>
        <v>33.820459290187891</v>
      </c>
      <c r="K29" s="27"/>
      <c r="L29" s="24"/>
    </row>
    <row r="30" spans="1:12" s="38" customFormat="1" ht="24" customHeight="1" x14ac:dyDescent="0.2">
      <c r="A30" s="25">
        <v>9</v>
      </c>
      <c r="B30" s="19">
        <v>15</v>
      </c>
      <c r="C30" s="19">
        <v>10101929196</v>
      </c>
      <c r="D30" s="20" t="s">
        <v>75</v>
      </c>
      <c r="E30" s="21" t="s">
        <v>76</v>
      </c>
      <c r="F30" s="19" t="s">
        <v>30</v>
      </c>
      <c r="G30" s="19" t="s">
        <v>59</v>
      </c>
      <c r="H30" s="101">
        <v>2.7719907407407405E-2</v>
      </c>
      <c r="I30" s="101">
        <f t="shared" si="0"/>
        <v>5.7870370370364382E-5</v>
      </c>
      <c r="J30" s="22">
        <f t="shared" si="1"/>
        <v>33.820459290187891</v>
      </c>
      <c r="K30" s="27"/>
      <c r="L30" s="24"/>
    </row>
    <row r="31" spans="1:12" s="38" customFormat="1" ht="24" customHeight="1" x14ac:dyDescent="0.2">
      <c r="A31" s="25">
        <v>10</v>
      </c>
      <c r="B31" s="19">
        <v>48</v>
      </c>
      <c r="C31" s="19">
        <v>10131638983</v>
      </c>
      <c r="D31" s="20" t="s">
        <v>64</v>
      </c>
      <c r="E31" s="21" t="s">
        <v>65</v>
      </c>
      <c r="F31" s="19" t="s">
        <v>29</v>
      </c>
      <c r="G31" s="19" t="s">
        <v>66</v>
      </c>
      <c r="H31" s="101">
        <v>2.7719907407407405E-2</v>
      </c>
      <c r="I31" s="101">
        <f t="shared" si="0"/>
        <v>5.7870370370364382E-5</v>
      </c>
      <c r="J31" s="22">
        <f t="shared" si="1"/>
        <v>33.820459290187891</v>
      </c>
      <c r="K31" s="27"/>
      <c r="L31" s="24"/>
    </row>
    <row r="32" spans="1:12" s="38" customFormat="1" ht="24" customHeight="1" x14ac:dyDescent="0.2">
      <c r="A32" s="25">
        <v>11</v>
      </c>
      <c r="B32" s="19">
        <v>29</v>
      </c>
      <c r="C32" s="19"/>
      <c r="D32" s="20" t="s">
        <v>77</v>
      </c>
      <c r="E32" s="21" t="s">
        <v>78</v>
      </c>
      <c r="F32" s="19" t="s">
        <v>30</v>
      </c>
      <c r="G32" s="19" t="s">
        <v>66</v>
      </c>
      <c r="H32" s="101">
        <v>2.8113425925925927E-2</v>
      </c>
      <c r="I32" s="101">
        <f t="shared" si="0"/>
        <v>4.5138888888888659E-4</v>
      </c>
      <c r="J32" s="22">
        <f t="shared" si="1"/>
        <v>33.347056401811443</v>
      </c>
      <c r="K32" s="27"/>
      <c r="L32" s="28"/>
    </row>
    <row r="33" spans="1:12" s="38" customFormat="1" ht="24" customHeight="1" x14ac:dyDescent="0.2">
      <c r="A33" s="25">
        <v>12</v>
      </c>
      <c r="B33" s="19">
        <v>16</v>
      </c>
      <c r="C33" s="19">
        <v>10090420754</v>
      </c>
      <c r="D33" s="20" t="s">
        <v>85</v>
      </c>
      <c r="E33" s="21" t="s">
        <v>86</v>
      </c>
      <c r="F33" s="19" t="s">
        <v>30</v>
      </c>
      <c r="G33" s="19" t="s">
        <v>59</v>
      </c>
      <c r="H33" s="101">
        <v>2.8564814814814817E-2</v>
      </c>
      <c r="I33" s="101">
        <f t="shared" si="0"/>
        <v>9.0277777777777665E-4</v>
      </c>
      <c r="J33" s="22">
        <f t="shared" si="1"/>
        <v>32.820097244732573</v>
      </c>
      <c r="K33" s="29"/>
      <c r="L33" s="30"/>
    </row>
    <row r="34" spans="1:12" s="38" customFormat="1" ht="24" customHeight="1" x14ac:dyDescent="0.2">
      <c r="A34" s="25">
        <v>13</v>
      </c>
      <c r="B34" s="19">
        <v>47</v>
      </c>
      <c r="C34" s="19">
        <v>10131639185</v>
      </c>
      <c r="D34" s="20" t="s">
        <v>87</v>
      </c>
      <c r="E34" s="21" t="s">
        <v>88</v>
      </c>
      <c r="F34" s="19" t="s">
        <v>30</v>
      </c>
      <c r="G34" s="19" t="s">
        <v>66</v>
      </c>
      <c r="H34" s="101">
        <v>2.8564814814814817E-2</v>
      </c>
      <c r="I34" s="101">
        <f t="shared" si="0"/>
        <v>9.0277777777777665E-4</v>
      </c>
      <c r="J34" s="22">
        <f t="shared" si="1"/>
        <v>32.820097244732573</v>
      </c>
      <c r="K34" s="29"/>
      <c r="L34" s="30"/>
    </row>
    <row r="35" spans="1:12" s="38" customFormat="1" ht="24" customHeight="1" x14ac:dyDescent="0.2">
      <c r="A35" s="25">
        <v>14</v>
      </c>
      <c r="B35" s="19">
        <v>63</v>
      </c>
      <c r="C35" s="19">
        <v>10126006923</v>
      </c>
      <c r="D35" s="20" t="s">
        <v>79</v>
      </c>
      <c r="E35" s="21" t="s">
        <v>80</v>
      </c>
      <c r="F35" s="19" t="s">
        <v>30</v>
      </c>
      <c r="G35" s="19" t="s">
        <v>104</v>
      </c>
      <c r="H35" s="101">
        <v>2.9953703703703705E-2</v>
      </c>
      <c r="I35" s="101">
        <f t="shared" si="0"/>
        <v>2.2916666666666641E-3</v>
      </c>
      <c r="J35" s="22">
        <f t="shared" si="1"/>
        <v>31.298299845440493</v>
      </c>
      <c r="K35" s="31"/>
      <c r="L35" s="32"/>
    </row>
    <row r="36" spans="1:12" s="38" customFormat="1" ht="24" customHeight="1" x14ac:dyDescent="0.2">
      <c r="A36" s="25" t="s">
        <v>102</v>
      </c>
      <c r="B36" s="19">
        <v>62</v>
      </c>
      <c r="C36" s="19">
        <v>10125322061</v>
      </c>
      <c r="D36" s="20" t="s">
        <v>83</v>
      </c>
      <c r="E36" s="21" t="s">
        <v>84</v>
      </c>
      <c r="F36" s="19" t="s">
        <v>30</v>
      </c>
      <c r="G36" s="19" t="s">
        <v>104</v>
      </c>
      <c r="H36" s="101"/>
      <c r="I36" s="101"/>
      <c r="J36" s="22"/>
      <c r="K36" s="31"/>
      <c r="L36" s="32"/>
    </row>
    <row r="37" spans="1:12" s="38" customFormat="1" ht="24" customHeight="1" x14ac:dyDescent="0.2">
      <c r="A37" s="25" t="s">
        <v>102</v>
      </c>
      <c r="B37" s="19">
        <v>37</v>
      </c>
      <c r="C37" s="19">
        <v>10117858721</v>
      </c>
      <c r="D37" s="20" t="s">
        <v>89</v>
      </c>
      <c r="E37" s="21" t="s">
        <v>90</v>
      </c>
      <c r="F37" s="19" t="s">
        <v>30</v>
      </c>
      <c r="G37" s="19" t="s">
        <v>56</v>
      </c>
      <c r="H37" s="101"/>
      <c r="I37" s="101"/>
      <c r="J37" s="22"/>
      <c r="K37" s="31"/>
      <c r="L37" s="32"/>
    </row>
    <row r="38" spans="1:12" s="38" customFormat="1" ht="24" customHeight="1" x14ac:dyDescent="0.2">
      <c r="A38" s="25" t="s">
        <v>102</v>
      </c>
      <c r="B38" s="19">
        <v>27</v>
      </c>
      <c r="C38" s="19"/>
      <c r="D38" s="20" t="s">
        <v>73</v>
      </c>
      <c r="E38" s="21" t="s">
        <v>74</v>
      </c>
      <c r="F38" s="19" t="s">
        <v>30</v>
      </c>
      <c r="G38" s="19" t="s">
        <v>66</v>
      </c>
      <c r="H38" s="101"/>
      <c r="I38" s="101"/>
      <c r="J38" s="22"/>
      <c r="K38" s="31"/>
      <c r="L38" s="32"/>
    </row>
    <row r="39" spans="1:12" s="38" customFormat="1" ht="24" customHeight="1" thickBot="1" x14ac:dyDescent="0.25">
      <c r="A39" s="33" t="s">
        <v>102</v>
      </c>
      <c r="B39" s="34">
        <v>76</v>
      </c>
      <c r="C39" s="34">
        <v>10124503928</v>
      </c>
      <c r="D39" s="35" t="s">
        <v>91</v>
      </c>
      <c r="E39" s="36" t="s">
        <v>92</v>
      </c>
      <c r="F39" s="34" t="s">
        <v>30</v>
      </c>
      <c r="G39" s="34" t="s">
        <v>93</v>
      </c>
      <c r="H39" s="136"/>
      <c r="I39" s="136"/>
      <c r="J39" s="37"/>
      <c r="K39" s="99"/>
      <c r="L39" s="100"/>
    </row>
    <row r="40" spans="1:12" s="38" customFormat="1" ht="6.75" customHeight="1" thickTop="1" thickBot="1" x14ac:dyDescent="0.25">
      <c r="A40" s="84"/>
      <c r="B40" s="85"/>
      <c r="C40" s="85"/>
      <c r="D40" s="86"/>
      <c r="E40" s="87"/>
      <c r="F40" s="88"/>
      <c r="G40" s="89"/>
      <c r="H40" s="90"/>
      <c r="I40" s="90"/>
      <c r="J40" s="90"/>
      <c r="K40" s="90"/>
      <c r="L40" s="90"/>
    </row>
    <row r="41" spans="1:12" s="38" customFormat="1" ht="15.75" thickTop="1" x14ac:dyDescent="0.2">
      <c r="A41" s="132" t="s">
        <v>5</v>
      </c>
      <c r="B41" s="133"/>
      <c r="C41" s="133"/>
      <c r="D41" s="133"/>
      <c r="E41" s="91"/>
      <c r="F41" s="91"/>
      <c r="G41" s="91"/>
      <c r="H41" s="133" t="s">
        <v>6</v>
      </c>
      <c r="I41" s="133"/>
      <c r="J41" s="133"/>
      <c r="K41" s="133"/>
      <c r="L41" s="134"/>
    </row>
    <row r="42" spans="1:12" s="38" customFormat="1" ht="15" x14ac:dyDescent="0.2">
      <c r="A42" s="2" t="s">
        <v>94</v>
      </c>
      <c r="B42" s="92"/>
      <c r="C42" s="93"/>
      <c r="H42" s="1" t="s">
        <v>32</v>
      </c>
      <c r="I42" s="6">
        <v>9</v>
      </c>
      <c r="K42" s="7" t="s">
        <v>33</v>
      </c>
      <c r="L42" s="8">
        <f>COUNTIF(F20:F40,"ЗМС")</f>
        <v>0</v>
      </c>
    </row>
    <row r="43" spans="1:12" s="38" customFormat="1" ht="15" x14ac:dyDescent="0.2">
      <c r="A43" s="2" t="s">
        <v>105</v>
      </c>
      <c r="B43" s="92"/>
      <c r="C43" s="93"/>
      <c r="H43" s="1" t="s">
        <v>34</v>
      </c>
      <c r="I43" s="6">
        <f>I44+I48</f>
        <v>18</v>
      </c>
      <c r="K43" s="7" t="s">
        <v>35</v>
      </c>
      <c r="L43" s="8">
        <f>COUNTIF(F20:F40,"МСМК")</f>
        <v>0</v>
      </c>
    </row>
    <row r="44" spans="1:12" s="38" customFormat="1" ht="15" x14ac:dyDescent="0.2">
      <c r="A44" s="2" t="s">
        <v>106</v>
      </c>
      <c r="B44" s="92"/>
      <c r="C44" s="93"/>
      <c r="H44" s="1" t="s">
        <v>36</v>
      </c>
      <c r="I44" s="6">
        <f>I45+I46+I47</f>
        <v>18</v>
      </c>
      <c r="K44" s="7" t="s">
        <v>37</v>
      </c>
      <c r="L44" s="8">
        <f>COUNTIF(F20:F40,"МС")</f>
        <v>0</v>
      </c>
    </row>
    <row r="45" spans="1:12" s="38" customFormat="1" ht="15" x14ac:dyDescent="0.2">
      <c r="A45" s="2" t="s">
        <v>107</v>
      </c>
      <c r="B45" s="92"/>
      <c r="C45" s="93"/>
      <c r="H45" s="1" t="s">
        <v>38</v>
      </c>
      <c r="I45" s="6">
        <f>COUNT(A20:A40)</f>
        <v>14</v>
      </c>
      <c r="K45" s="7" t="s">
        <v>27</v>
      </c>
      <c r="L45" s="8">
        <f>COUNTIF(F20:F40,"КМС")</f>
        <v>0</v>
      </c>
    </row>
    <row r="46" spans="1:12" s="38" customFormat="1" ht="15" x14ac:dyDescent="0.2">
      <c r="A46" s="9"/>
      <c r="B46" s="92"/>
      <c r="C46" s="93"/>
      <c r="H46" s="1" t="s">
        <v>39</v>
      </c>
      <c r="I46" s="6">
        <f>COUNTIF(A20:A40,"НФ")</f>
        <v>4</v>
      </c>
      <c r="K46" s="7" t="s">
        <v>29</v>
      </c>
      <c r="L46" s="8">
        <f>COUNTIF(F20:F40,"1 СР")</f>
        <v>6</v>
      </c>
    </row>
    <row r="47" spans="1:12" s="38" customFormat="1" ht="15" x14ac:dyDescent="0.2">
      <c r="A47" s="3"/>
      <c r="B47" s="92"/>
      <c r="C47" s="93"/>
      <c r="H47" s="1" t="s">
        <v>40</v>
      </c>
      <c r="I47" s="6">
        <f>COUNTIF(A20:A40,"ДСКВ")</f>
        <v>0</v>
      </c>
      <c r="K47" s="10" t="s">
        <v>30</v>
      </c>
      <c r="L47" s="11">
        <f>COUNTIF(F20:F40,"2 СР")</f>
        <v>12</v>
      </c>
    </row>
    <row r="48" spans="1:12" s="38" customFormat="1" ht="15" x14ac:dyDescent="0.2">
      <c r="A48" s="3"/>
      <c r="B48" s="92"/>
      <c r="C48" s="93"/>
      <c r="D48" s="94"/>
      <c r="E48" s="94"/>
      <c r="F48" s="94"/>
      <c r="G48" s="94"/>
      <c r="H48" s="1" t="s">
        <v>41</v>
      </c>
      <c r="I48" s="6">
        <f>COUNTIF(A20:A40,"НС")</f>
        <v>0</v>
      </c>
      <c r="J48" s="94"/>
      <c r="K48" s="10" t="s">
        <v>31</v>
      </c>
      <c r="L48" s="12">
        <f>COUNTIF(F20:F40,"3 СР")</f>
        <v>0</v>
      </c>
    </row>
    <row r="49" spans="1:12" s="38" customFormat="1" ht="8.25" customHeight="1" x14ac:dyDescent="0.2">
      <c r="A49" s="13"/>
      <c r="B49" s="95"/>
      <c r="C49" s="95"/>
      <c r="H49" s="14"/>
      <c r="I49" s="15"/>
      <c r="K49" s="16"/>
      <c r="L49" s="17"/>
    </row>
    <row r="50" spans="1:12" s="38" customFormat="1" ht="15.75" x14ac:dyDescent="0.2">
      <c r="A50" s="130" t="s">
        <v>3</v>
      </c>
      <c r="B50" s="131"/>
      <c r="C50" s="131"/>
      <c r="D50" s="131"/>
      <c r="E50" s="131" t="s">
        <v>12</v>
      </c>
      <c r="F50" s="131"/>
      <c r="G50" s="131"/>
      <c r="H50" s="131" t="s">
        <v>4</v>
      </c>
      <c r="I50" s="131"/>
      <c r="J50" s="131" t="s">
        <v>46</v>
      </c>
      <c r="K50" s="131"/>
      <c r="L50" s="135"/>
    </row>
    <row r="51" spans="1:12" s="38" customFormat="1" x14ac:dyDescent="0.2">
      <c r="A51" s="124"/>
      <c r="B51" s="125"/>
      <c r="C51" s="125"/>
      <c r="D51" s="125"/>
      <c r="E51" s="125"/>
      <c r="F51" s="126"/>
      <c r="G51" s="126"/>
      <c r="H51" s="126"/>
      <c r="I51" s="126"/>
      <c r="J51" s="126"/>
      <c r="K51" s="126"/>
      <c r="L51" s="127"/>
    </row>
    <row r="52" spans="1:12" s="38" customFormat="1" x14ac:dyDescent="0.2">
      <c r="A52" s="96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8"/>
    </row>
    <row r="53" spans="1:12" s="38" customFormat="1" x14ac:dyDescent="0.2">
      <c r="A53" s="96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8"/>
    </row>
    <row r="54" spans="1:12" s="38" customFormat="1" x14ac:dyDescent="0.2">
      <c r="A54" s="96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8"/>
    </row>
    <row r="55" spans="1:12" s="38" customFormat="1" x14ac:dyDescent="0.2">
      <c r="A55" s="124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8"/>
    </row>
    <row r="56" spans="1:12" s="38" customFormat="1" ht="13.5" thickBot="1" x14ac:dyDescent="0.25">
      <c r="A56" s="122"/>
      <c r="B56" s="123"/>
      <c r="C56" s="123"/>
      <c r="D56" s="123"/>
      <c r="E56" s="123" t="str">
        <f>G17</f>
        <v>АФАНАСЬЕВА Е. А. (ВК, г. Верхняя Пышма)</v>
      </c>
      <c r="F56" s="123"/>
      <c r="G56" s="123"/>
      <c r="H56" s="123" t="str">
        <f>G18</f>
        <v>ШАТРЫГИНА Е. В. (ВК, г. Верхняя Пышма)</v>
      </c>
      <c r="I56" s="123"/>
      <c r="J56" s="123" t="str">
        <f>G19</f>
        <v>РОМАНЕНКО Ю. А. (1К, г. Орск)</v>
      </c>
      <c r="K56" s="123"/>
      <c r="L56" s="129"/>
    </row>
    <row r="57" spans="1:12" ht="13.5" thickTop="1" x14ac:dyDescent="0.2"/>
  </sheetData>
  <mergeCells count="27">
    <mergeCell ref="A50:D50"/>
    <mergeCell ref="A41:D41"/>
    <mergeCell ref="H41:L41"/>
    <mergeCell ref="E50:G50"/>
    <mergeCell ref="H50:I50"/>
    <mergeCell ref="J50:L50"/>
    <mergeCell ref="A56:D56"/>
    <mergeCell ref="A51:E51"/>
    <mergeCell ref="F51:L51"/>
    <mergeCell ref="A55:E55"/>
    <mergeCell ref="F55:L55"/>
    <mergeCell ref="E56:G56"/>
    <mergeCell ref="H56:I56"/>
    <mergeCell ref="J56:L56"/>
    <mergeCell ref="H15:L15"/>
    <mergeCell ref="A7:L7"/>
    <mergeCell ref="A1:L1"/>
    <mergeCell ref="A2:L2"/>
    <mergeCell ref="A3:L3"/>
    <mergeCell ref="A4:L4"/>
    <mergeCell ref="A6:L6"/>
    <mergeCell ref="A9:L9"/>
    <mergeCell ref="A10:L10"/>
    <mergeCell ref="A11:L11"/>
    <mergeCell ref="A15:G15"/>
    <mergeCell ref="A5:L5"/>
    <mergeCell ref="A8:L8"/>
  </mergeCells>
  <conditionalFormatting sqref="H42:H49">
    <cfRule type="duplicateValues" dxfId="0" priority="1"/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6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инд гонка юн</vt:lpstr>
      <vt:lpstr>'инд гонка юн'!Заголовки_для_печати</vt:lpstr>
      <vt:lpstr>'инд гонка юн'!Область_печати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2021-05-30T11:18:43Z</cp:lastPrinted>
  <dcterms:created xsi:type="dcterms:W3CDTF">1996-10-08T23:32:33Z</dcterms:created>
  <dcterms:modified xsi:type="dcterms:W3CDTF">2022-08-01T14:25:23Z</dcterms:modified>
</cp:coreProperties>
</file>