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отсечек'!$A$1:$L$67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4" i="2"/>
  <c r="L52" i="2" l="1"/>
  <c r="L53" i="2"/>
  <c r="L54" i="2"/>
  <c r="H55" i="2"/>
  <c r="L55" i="2"/>
  <c r="H56" i="2"/>
  <c r="L56" i="2"/>
  <c r="H57" i="2"/>
  <c r="L57" i="2"/>
  <c r="H58" i="2"/>
  <c r="L58" i="2"/>
  <c r="H59" i="2"/>
  <c r="F67" i="2"/>
  <c r="I67" i="2"/>
  <c r="H54" i="2" l="1"/>
  <c r="H53" i="2" s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H107" i="1" l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<sst xmlns="http://schemas.openxmlformats.org/spreadsheetml/2006/main" count="413" uniqueCount="270">
  <si>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</si>
  <si>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</si>
  <si>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</si>
  <si>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</si>
  <si>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</si>
  <si>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</si>
  <si>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</si>
  <si>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</si>
  <si>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</si>
  <si>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</si>
  <si>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</si>
  <si>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</si>
  <si>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</si>
  <si>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</si>
  <si>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</si>
  <si>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</si>
  <si>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</si>
  <si>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</si>
  <si>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</si>
  <si>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</si>
  <si>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</si>
  <si>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</si>
  <si>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</si>
  <si>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</si>
  <si>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</si>
  <si>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</si>
  <si>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</si>
  <si>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</si>
  <si>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</si>
  <si>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</si>
  <si>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</si>
  <si>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</si>
  <si>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</si>
  <si>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</si>
  <si>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</si>
  <si>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</si>
  <si>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</si>
  <si>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</si>
  <si>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</si>
  <si>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</si>
  <si>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</si>
  <si>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</si>
  <si>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</si>
  <si>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</si>
  <si>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</si>
  <si>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</si>
  <si>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</si>
  <si>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</si>
  <si>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</si>
  <si>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</si>
  <si>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</si>
  <si>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</si>
  <si>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</si>
  <si>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</si>
  <si>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</si>
  <si>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</si>
  <si>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</si>
  <si>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</si>
  <si>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</si>
  <si>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</si>
  <si>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</si>
  <si>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</si>
  <si>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</si>
  <si>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</si>
  <si>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</si>
  <si>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</si>
  <si>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</si>
  <si>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</si>
  <si>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</si>
  <si>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</si>
  <si>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</si>
  <si>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</si>
  <si>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</si>
  <si>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</si>
  <si>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</si>
  <si>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</si>
  <si>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</si>
  <si>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</si>
  <si>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</si>
  <si>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</si>
  <si>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</si>
  <si>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</si>
  <si>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</si>
  <si>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</si>
  <si>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</si>
  <si>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</si>
  <si>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</si>
  <si>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</si>
  <si>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</si>
  <si>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</si>
  <si>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</si>
  <si>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</si>
  <si>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</si>
  <si>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</si>
  <si>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</si>
  <si>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</si>
  <si>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</si>
  <si>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</si>
  <si>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</si>
  <si>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</si>
  <si>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</si>
  <si>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</si>
  <si>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</si>
  <si>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</si>
  <si>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</si>
  <si>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</si>
  <si>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</si>
  <si>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</si>
  <si>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</si>
  <si>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</si>
  <si>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</si>
  <si>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</si>
  <si>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</si>
  <si>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</si>
  <si>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</si>
  <si>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</si>
  <si>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</si>
  <si>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</si>
  <si>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</si>
  <si>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</si>
  <si>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</si>
  <si>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</si>
  <si>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</si>
  <si>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</si>
  <si>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</si>
  <si>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</si>
  <si>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</si>
  <si>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</si>
  <si>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</si>
  <si>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</si>
  <si>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</si>
  <si>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</si>
  <si>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</si>
  <si>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</si>
  <si>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</si>
  <si>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</si>
  <si>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</si>
  <si>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</si>
  <si>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</si>
  <si>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</si>
  <si>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</si>
  <si>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</si>
  <si>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</si>
  <si>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</si>
  <si>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</si>
  <si>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</si>
  <si>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</si>
  <si>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</si>
  <si>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</si>
  <si>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</si>
  <si>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</si>
  <si>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</si>
  <si>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</si>
  <si>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</si>
  <si>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</si>
  <si>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</si>
  <si>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</si>
  <si>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</si>
  <si>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</si>
  <si>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</si>
  <si>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</si>
  <si>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</si>
  <si>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</si>
  <si>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</si>
  <si>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</si>
  <si>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</si>
  <si>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</si>
  <si>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</si>
  <si>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</si>
  <si>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</si>
  <si>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</si>
  <si>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</si>
  <si>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</si>
  <si>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</si>
  <si>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</si>
  <si>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</si>
  <si>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</si>
  <si>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</si>
  <si>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</si>
  <si>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</si>
  <si>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</si>
  <si>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</si>
  <si>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</si>
  <si>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</si>
  <si>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</si>
  <si>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</si>
  <si>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</si>
  <si>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</si>
  <si>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</si>
  <si>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Комитет по физической культуре и спорту Курской области</t>
  </si>
  <si>
    <t>Региональная общественная организация "Федерация велосипедного спорта Курской области”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</si>
  <si>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</si>
  <si>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Курск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</si>
  <si>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13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</si>
  <si>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</si>
  <si>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10м</t>
    </r>
  </si>
  <si>
    <t>НАЗВАНИЕ ТРАССЫ / РЕГ. НОМЕР: южный обход г. Курск</t>
  </si>
  <si>
    <t>30/1</t>
  </si>
  <si>
    <t>Афанасьева Е.А. (ВК, г. Верхняя Пышма)</t>
  </si>
  <si>
    <t>Шатрыгина Е.В. (ВК, г. Верхняя Пышма)</t>
  </si>
  <si>
    <t>ТЕРЕШЕНОК Виталий</t>
  </si>
  <si>
    <t>23.06.2001</t>
  </si>
  <si>
    <t>БОРЗОВ Дмитрий</t>
  </si>
  <si>
    <t>14.12.1999</t>
  </si>
  <si>
    <t>САВЕКИН Даниил</t>
  </si>
  <si>
    <t>13.04.2002</t>
  </si>
  <si>
    <t>ГОМОЗКОВ Артем</t>
  </si>
  <si>
    <t>27.06.2002</t>
  </si>
  <si>
    <t>МАКСИМОВ Денис</t>
  </si>
  <si>
    <t>09.08.2001</t>
  </si>
  <si>
    <t>СЕРДЮК Сергей</t>
  </si>
  <si>
    <t>13.04.1987</t>
  </si>
  <si>
    <t>ПОТЕКАЛО Николай</t>
  </si>
  <si>
    <t>20.03.2000</t>
  </si>
  <si>
    <t>ХУДЯКОВ Руслан</t>
  </si>
  <si>
    <t>17.11.2001</t>
  </si>
  <si>
    <t>ФАТКУЛЛИН Валерий</t>
  </si>
  <si>
    <t>07.08.1998</t>
  </si>
  <si>
    <t>ИСЛАМОВ Валерий</t>
  </si>
  <si>
    <t>20.06.2001</t>
  </si>
  <si>
    <t>МАЦНЕВ Алексей</t>
  </si>
  <si>
    <t>11.03.1985</t>
  </si>
  <si>
    <t>КОСМАЧЕВ Глеб</t>
  </si>
  <si>
    <t>09.05.2000</t>
  </si>
  <si>
    <t>МАШКОВ Алексей</t>
  </si>
  <si>
    <t>21.02.1983</t>
  </si>
  <si>
    <t>КОРОБОВ Павел</t>
  </si>
  <si>
    <t>30.05.2002</t>
  </si>
  <si>
    <t>ФЕТИСОВ Владимир</t>
  </si>
  <si>
    <t>15.01.1984</t>
  </si>
  <si>
    <t>ЮХАТОВ Сергей</t>
  </si>
  <si>
    <t>18.05.1977</t>
  </si>
  <si>
    <t>КАРАСЁВ Дмитрий</t>
  </si>
  <si>
    <t>08.02.1974</t>
  </si>
  <si>
    <t>ЮЛКИН Иван</t>
  </si>
  <si>
    <t>30.08.2001</t>
  </si>
  <si>
    <t>УЛЬКОВ Дмитрий</t>
  </si>
  <si>
    <t>20.11.1979</t>
  </si>
  <si>
    <t>АРХИПОВ Дмитрий</t>
  </si>
  <si>
    <t>20.07.1983</t>
  </si>
  <si>
    <t>ПАНОВ Александр</t>
  </si>
  <si>
    <t>27.10.1982</t>
  </si>
  <si>
    <t>ПЯТАКОВ Алексей</t>
  </si>
  <si>
    <t>14.04.1986</t>
  </si>
  <si>
    <t>ХАЛИКОВ Булат</t>
  </si>
  <si>
    <t>07.09.1999</t>
  </si>
  <si>
    <t>НС</t>
  </si>
  <si>
    <t>ТРОШИН Андрей</t>
  </si>
  <si>
    <t>09.04.1991</t>
  </si>
  <si>
    <t>ЗАБОРСКИЙ Владислав</t>
  </si>
  <si>
    <t>14.05.1993</t>
  </si>
  <si>
    <t>ЕРЁМКИН Аркадий</t>
  </si>
  <si>
    <t>06.05.1996</t>
  </si>
  <si>
    <t>БОРИСОВ Андрей</t>
  </si>
  <si>
    <t>03.12.1997</t>
  </si>
  <si>
    <t>Омская область</t>
  </si>
  <si>
    <t>Иркутская область</t>
  </si>
  <si>
    <t>Курская область</t>
  </si>
  <si>
    <t>Орловская область</t>
  </si>
  <si>
    <t>Ивановская область</t>
  </si>
  <si>
    <t>Белгородская область</t>
  </si>
  <si>
    <t>Вологодская область</t>
  </si>
  <si>
    <t>Санкт-Петербург, Тверская область</t>
  </si>
  <si>
    <t>Температура: +22</t>
  </si>
  <si>
    <t>Влажность: 51%</t>
  </si>
  <si>
    <t xml:space="preserve">Осадки: </t>
  </si>
  <si>
    <t xml:space="preserve">Ветер: </t>
  </si>
  <si>
    <t>№ ЕКП 2021: 33269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</si>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</sst>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27" xfId="4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3" fillId="0" borderId="45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5" fontId="3" fillId="0" borderId="45" xfId="4" applyNumberFormat="1" applyFont="1" applyBorder="1" applyAlignment="1">
      <alignment vertical="center"/>
    </xf>
    <xf numFmtId="166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 wrapText="1"/>
    </xf>
    <xf numFmtId="0" fontId="3" fillId="0" borderId="50" xfId="4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41645</xdr:rowOff>
    </xdr:from>
    <xdr:to>
      <xdr:col>11</xdr:col>
      <xdr:colOff>810415</xdr:colOff>
      <xdr:row>2</xdr:row>
      <xdr:rowOff>184280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41645"/>
          <a:ext cx="762790" cy="6188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2</xdr:col>
      <xdr:colOff>109046</xdr:colOff>
      <xdr:row>2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42494" cy="657224"/>
        </a:xfrm>
        <a:prstGeom prst="rect">
          <a:avLst/>
        </a:prstGeom>
      </xdr:spPr>
    </xdr:pic>
    <xdr:clientData/>
  </xdr:twoCellAnchor>
  <xdr:oneCellAnchor>
    <xdr:from>
      <xdr:col>6</xdr:col>
      <xdr:colOff>676275</xdr:colOff>
      <xdr:row>61</xdr:row>
      <xdr:rowOff>152400</xdr:rowOff>
    </xdr:from>
    <xdr:ext cx="636030" cy="52883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1100" y="12715875"/>
          <a:ext cx="636030" cy="528838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62</xdr:row>
      <xdr:rowOff>28575</xdr:rowOff>
    </xdr:from>
    <xdr:ext cx="775173" cy="443223"/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050" y="12753975"/>
          <a:ext cx="775173" cy="4432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3" t="s">
        <v>37</v>
      </c>
      <c r="B1" s="193"/>
      <c r="C1" s="193"/>
      <c r="D1" s="193"/>
      <c r="E1" s="193"/>
      <c r="F1" s="193"/>
      <c r="G1" s="193"/>
    </row>
    <row r="2" spans="1:9" ht="15.75" customHeight="1" x14ac:dyDescent="0.2">
      <c r="A2" s="194" t="s">
        <v>59</v>
      </c>
      <c r="B2" s="194"/>
      <c r="C2" s="194"/>
      <c r="D2" s="194"/>
      <c r="E2" s="194"/>
      <c r="F2" s="194"/>
      <c r="G2" s="194"/>
    </row>
    <row r="3" spans="1:9" ht="21" x14ac:dyDescent="0.2">
      <c r="A3" s="193" t="s">
        <v>38</v>
      </c>
      <c r="B3" s="193"/>
      <c r="C3" s="193"/>
      <c r="D3" s="193"/>
      <c r="E3" s="193"/>
      <c r="F3" s="193"/>
      <c r="G3" s="193"/>
    </row>
    <row r="4" spans="1:9" ht="21" x14ac:dyDescent="0.2">
      <c r="A4" s="193" t="s">
        <v>53</v>
      </c>
      <c r="B4" s="193"/>
      <c r="C4" s="193"/>
      <c r="D4" s="193"/>
      <c r="E4" s="193"/>
      <c r="F4" s="193"/>
      <c r="G4" s="193"/>
    </row>
    <row r="5" spans="1:9" s="2" customFormat="1" ht="28.5" x14ac:dyDescent="0.2">
      <c r="A5" s="195" t="s">
        <v>25</v>
      </c>
      <c r="B5" s="195"/>
      <c r="C5" s="195"/>
      <c r="D5" s="195"/>
      <c r="E5" s="195"/>
      <c r="F5" s="195"/>
      <c r="G5" s="195"/>
      <c r="I5" s="3"/>
    </row>
    <row r="6" spans="1:9" s="2" customFormat="1" ht="18" customHeight="1" thickBot="1" x14ac:dyDescent="0.25">
      <c r="A6" s="185" t="s">
        <v>39</v>
      </c>
      <c r="B6" s="185"/>
      <c r="C6" s="185"/>
      <c r="D6" s="185"/>
      <c r="E6" s="185"/>
      <c r="F6" s="185"/>
      <c r="G6" s="185"/>
    </row>
    <row r="7" spans="1:9" ht="18" customHeight="1" thickTop="1" x14ac:dyDescent="0.2">
      <c r="A7" s="186" t="s">
        <v>0</v>
      </c>
      <c r="B7" s="187"/>
      <c r="C7" s="187"/>
      <c r="D7" s="187"/>
      <c r="E7" s="187"/>
      <c r="F7" s="187"/>
      <c r="G7" s="188"/>
    </row>
    <row r="8" spans="1:9" ht="18" customHeight="1" x14ac:dyDescent="0.2">
      <c r="A8" s="189" t="s">
        <v>1</v>
      </c>
      <c r="B8" s="190"/>
      <c r="C8" s="190"/>
      <c r="D8" s="190"/>
      <c r="E8" s="190"/>
      <c r="F8" s="190"/>
      <c r="G8" s="191"/>
    </row>
    <row r="9" spans="1:9" ht="19.5" customHeight="1" x14ac:dyDescent="0.2">
      <c r="A9" s="189" t="s">
        <v>2</v>
      </c>
      <c r="B9" s="190"/>
      <c r="C9" s="190"/>
      <c r="D9" s="190"/>
      <c r="E9" s="190"/>
      <c r="F9" s="190"/>
      <c r="G9" s="191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2" t="s">
        <v>27</v>
      </c>
      <c r="E11" s="19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8" t="s">
        <v>26</v>
      </c>
      <c r="B18" s="200" t="s">
        <v>19</v>
      </c>
      <c r="C18" s="200" t="s">
        <v>20</v>
      </c>
      <c r="D18" s="202" t="s">
        <v>21</v>
      </c>
      <c r="E18" s="200" t="s">
        <v>22</v>
      </c>
      <c r="F18" s="200" t="s">
        <v>29</v>
      </c>
      <c r="G18" s="196" t="s">
        <v>23</v>
      </c>
    </row>
    <row r="19" spans="1:13" s="36" customFormat="1" ht="22.5" customHeight="1" x14ac:dyDescent="0.2">
      <c r="A19" s="199"/>
      <c r="B19" s="201"/>
      <c r="C19" s="201"/>
      <c r="D19" s="203"/>
      <c r="E19" s="201"/>
      <c r="F19" s="204"/>
      <c r="G19" s="197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0.68444505960248803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0.99469768290955485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0.23925440837947409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7.48824239826682E-2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8.4410126435977451E-2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0.47507648292757643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0.72494520654336836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0.75804290328169921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0.15940453403062005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0.1301421292878584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0.63801964835348457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3.0532469398700135E-2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0.2085355661877375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0.13266341763809464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2.4734954612469773E-2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0.93410378386842396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0.36256179988410209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0.57181545271296053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0.35415020053715107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0.26011720704101893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0.62512088628687157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0.55456007932574147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0.82557294783449764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0.41597922992077163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0.5083342470199731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0.6205917372683617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0.59475510315569247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0.30293219974627061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0.80242852677563792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0.85251978443914644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0.56104181397799058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0.39283363293389439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0.3357167893769013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0.94279552820120993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0.54857954348179139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0.70958642343908396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0.62409525402072219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0.81581986147093355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0.83856730712939054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0.21286941117143909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7.7833409843150458E-2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4.5830671770579978E-2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0.9942987339435958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0.29069448821561772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0.80113644404999163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0.40322845751292169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0.13822881139354104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0.88825107010590021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0.58146728845701268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0.32219044113456841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0.33309525360396974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0.46473443161260275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0.92445717798026517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0.21057388630606988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5.6672116889899038E-2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0.59779366336729811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0.4383974619557981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0.11656730979763341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0.13377379919599475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0.5601395356477511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1.4338035598944199E-2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0.31894206396671831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0.71109910641311691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8.1382089805812963E-2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0.10931413106111321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0.92760401523813329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0.36239097016621635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7.1766469038374581E-3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0.3846541730224029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0.77122204015652951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1.3065481512169352E-2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0.3870733827896996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0.16715551230034065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0.25236704944415911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0.37971391830630075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0.96674271065817174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0.34570375453906699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0.71056571039840299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0.91346836963385403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0.4430193302155121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0.31668045692769364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9.6158274482987638E-2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0.51003637317694384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0.83565819147731002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0.93087225961493403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0.20829395751420432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0.21305336083911208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0.60329774844267958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0.16394645333600077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6.1898207211420031E-2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0.31277361469074538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0.97059435098286762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0.81438756698020465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68"/>
  <sheetViews>
    <sheetView tabSelected="1" view="pageBreakPreview" topLeftCell="A2" zoomScaleNormal="100" zoomScaleSheetLayoutView="100" workbookViewId="0">
      <selection activeCell="A7" sqref="A7:L7"/>
    </sheetView>
  </sheetViews>
  <sheetFormatPr defaultRowHeight="12.75" x14ac:dyDescent="0.2"/>
  <cols>
    <col min="1" max="1" width="6.125" style="65" customWidth="1"/>
    <col min="2" max="2" width="6.125" style="100" customWidth="1"/>
    <col min="3" max="3" width="10.5" style="100" customWidth="1"/>
    <col min="4" max="4" width="17.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8.75" customHeight="1" x14ac:dyDescent="0.2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8.75" customHeight="1" x14ac:dyDescent="0.2">
      <c r="A2" s="229" t="s">
        <v>189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8.75" customHeight="1" x14ac:dyDescent="0.2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8.75" customHeight="1" x14ac:dyDescent="0.2">
      <c r="A4" s="229" t="s">
        <v>190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" customHeight="1" x14ac:dyDescent="0.2">
      <c r="A6" s="230" t="s">
        <v>269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s="67" customFormat="1" ht="18" customHeight="1" x14ac:dyDescent="0.2">
      <c r="A7" s="228" t="s">
        <v>39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35" t="s">
        <v>40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</row>
    <row r="10" spans="1:12" ht="15" customHeight="1" x14ac:dyDescent="0.2">
      <c r="A10" s="238" t="s">
        <v>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40"/>
    </row>
    <row r="11" spans="1:12" ht="17.25" customHeight="1" x14ac:dyDescent="0.2">
      <c r="A11" s="238" t="s">
        <v>191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40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5" t="s">
        <v>192</v>
      </c>
      <c r="B13" s="72"/>
      <c r="C13" s="101"/>
      <c r="D13" s="102"/>
      <c r="E13" s="73"/>
      <c r="F13" s="148"/>
      <c r="G13" s="156" t="s">
        <v>194</v>
      </c>
      <c r="H13" s="73"/>
      <c r="I13" s="73"/>
      <c r="J13" s="73"/>
      <c r="K13" s="74"/>
      <c r="L13" s="75" t="s">
        <v>170</v>
      </c>
    </row>
    <row r="14" spans="1:12" ht="15.75" x14ac:dyDescent="0.2">
      <c r="A14" s="76" t="s">
        <v>193</v>
      </c>
      <c r="B14" s="77"/>
      <c r="C14" s="103"/>
      <c r="D14" s="104"/>
      <c r="E14" s="78"/>
      <c r="F14" s="149"/>
      <c r="G14" s="157" t="s">
        <v>195</v>
      </c>
      <c r="H14" s="78"/>
      <c r="I14" s="78"/>
      <c r="J14" s="78"/>
      <c r="K14" s="79"/>
      <c r="L14" s="184" t="s">
        <v>267</v>
      </c>
    </row>
    <row r="15" spans="1:12" ht="15" x14ac:dyDescent="0.2">
      <c r="A15" s="241" t="s">
        <v>8</v>
      </c>
      <c r="B15" s="209"/>
      <c r="C15" s="209"/>
      <c r="D15" s="209"/>
      <c r="E15" s="209"/>
      <c r="F15" s="209"/>
      <c r="G15" s="242"/>
      <c r="H15" s="208" t="s">
        <v>9</v>
      </c>
      <c r="I15" s="209"/>
      <c r="J15" s="209"/>
      <c r="K15" s="209"/>
      <c r="L15" s="210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196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8" t="s">
        <v>198</v>
      </c>
      <c r="H17" s="85" t="s">
        <v>187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8" t="s">
        <v>199</v>
      </c>
      <c r="H18" s="85" t="s">
        <v>188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9"/>
      <c r="H19" s="85" t="s">
        <v>268</v>
      </c>
      <c r="I19" s="86"/>
      <c r="J19" s="86"/>
      <c r="K19" s="160">
        <v>30</v>
      </c>
      <c r="L19" s="161" t="s">
        <v>197</v>
      </c>
    </row>
    <row r="20" spans="1:20" ht="6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43" t="s">
        <v>41</v>
      </c>
      <c r="B21" s="226" t="s">
        <v>19</v>
      </c>
      <c r="C21" s="226" t="s">
        <v>42</v>
      </c>
      <c r="D21" s="226" t="s">
        <v>20</v>
      </c>
      <c r="E21" s="226" t="s">
        <v>21</v>
      </c>
      <c r="F21" s="226" t="s">
        <v>43</v>
      </c>
      <c r="G21" s="226" t="s">
        <v>22</v>
      </c>
      <c r="H21" s="226" t="s">
        <v>44</v>
      </c>
      <c r="I21" s="226" t="s">
        <v>45</v>
      </c>
      <c r="J21" s="226" t="s">
        <v>46</v>
      </c>
      <c r="K21" s="233" t="s">
        <v>47</v>
      </c>
      <c r="L21" s="245" t="s">
        <v>23</v>
      </c>
      <c r="M21" s="231" t="s">
        <v>55</v>
      </c>
      <c r="N21" s="232" t="s">
        <v>56</v>
      </c>
    </row>
    <row r="22" spans="1:20" s="95" customFormat="1" ht="13.5" customHeight="1" x14ac:dyDescent="0.2">
      <c r="A22" s="244"/>
      <c r="B22" s="227"/>
      <c r="C22" s="227"/>
      <c r="D22" s="227"/>
      <c r="E22" s="227"/>
      <c r="F22" s="227"/>
      <c r="G22" s="227"/>
      <c r="H22" s="227"/>
      <c r="I22" s="227"/>
      <c r="J22" s="227"/>
      <c r="K22" s="234"/>
      <c r="L22" s="246"/>
      <c r="M22" s="231"/>
      <c r="N22" s="232"/>
    </row>
    <row r="23" spans="1:20" s="96" customFormat="1" ht="18.75" customHeight="1" x14ac:dyDescent="0.2">
      <c r="A23" s="168">
        <v>1</v>
      </c>
      <c r="B23" s="108">
        <v>25</v>
      </c>
      <c r="C23" s="108">
        <v>10095787480</v>
      </c>
      <c r="D23" s="109" t="s">
        <v>200</v>
      </c>
      <c r="E23" s="110" t="s">
        <v>201</v>
      </c>
      <c r="F23" s="97" t="s">
        <v>60</v>
      </c>
      <c r="G23" s="138" t="s">
        <v>154</v>
      </c>
      <c r="H23" s="154">
        <v>2.6025694444444442E-2</v>
      </c>
      <c r="I23" s="154"/>
      <c r="J23" s="147">
        <f>IFERROR($K$19*3600/(HOUR(H23)*3600+MINUTE(H23)*60+SECOND(H23)),"")</f>
        <v>48.021342819030679</v>
      </c>
      <c r="K23" s="99"/>
      <c r="L23" s="169"/>
      <c r="M23" s="107">
        <v>0.52470358796296301</v>
      </c>
      <c r="N23" s="105">
        <v>0.51249999999999596</v>
      </c>
      <c r="O23" s="65"/>
      <c r="P23" s="65"/>
      <c r="Q23" s="65"/>
      <c r="R23" s="65"/>
      <c r="S23" s="65"/>
      <c r="T23" s="65"/>
    </row>
    <row r="24" spans="1:20" s="96" customFormat="1" ht="18.75" customHeight="1" x14ac:dyDescent="0.2">
      <c r="A24" s="168">
        <v>2</v>
      </c>
      <c r="B24" s="108">
        <v>19</v>
      </c>
      <c r="C24" s="108">
        <v>10034909371</v>
      </c>
      <c r="D24" s="109" t="s">
        <v>202</v>
      </c>
      <c r="E24" s="110" t="s">
        <v>203</v>
      </c>
      <c r="F24" s="97" t="s">
        <v>186</v>
      </c>
      <c r="G24" s="138" t="s">
        <v>255</v>
      </c>
      <c r="H24" s="154">
        <v>2.6047569444444443E-2</v>
      </c>
      <c r="I24" s="146">
        <f>H24-$H$23</f>
        <v>2.187500000000106E-5</v>
      </c>
      <c r="J24" s="147">
        <f t="shared" ref="J24:J49" si="0">IFERROR($K$19*3600/(HOUR(H24)*3600+MINUTE(H24)*60+SECOND(H24)),"")</f>
        <v>47.978676143936028</v>
      </c>
      <c r="K24" s="99"/>
      <c r="L24" s="169"/>
      <c r="M24" s="107">
        <v>0.5149914351851852</v>
      </c>
      <c r="N24" s="105">
        <v>0.50277777777777399</v>
      </c>
      <c r="O24" s="65"/>
      <c r="P24" s="65"/>
      <c r="Q24" s="65"/>
      <c r="R24" s="65"/>
      <c r="S24" s="65"/>
      <c r="T24" s="65"/>
    </row>
    <row r="25" spans="1:20" s="96" customFormat="1" ht="18.75" customHeight="1" x14ac:dyDescent="0.2">
      <c r="A25" s="168">
        <v>3</v>
      </c>
      <c r="B25" s="108">
        <v>6</v>
      </c>
      <c r="C25" s="108">
        <v>10036078122</v>
      </c>
      <c r="D25" s="109" t="s">
        <v>204</v>
      </c>
      <c r="E25" s="110" t="s">
        <v>205</v>
      </c>
      <c r="F25" s="111" t="s">
        <v>60</v>
      </c>
      <c r="G25" s="138" t="s">
        <v>63</v>
      </c>
      <c r="H25" s="154">
        <v>2.6307638888888891E-2</v>
      </c>
      <c r="I25" s="146">
        <f t="shared" ref="I25:I45" si="1">H25-$H$23</f>
        <v>2.8194444444444924E-4</v>
      </c>
      <c r="J25" s="147">
        <f t="shared" si="0"/>
        <v>47.514298284205893</v>
      </c>
      <c r="K25" s="99"/>
      <c r="L25" s="170"/>
      <c r="M25" s="106">
        <v>0.47557743055555557</v>
      </c>
      <c r="N25" s="105">
        <v>0.46319444444444402</v>
      </c>
    </row>
    <row r="26" spans="1:20" s="96" customFormat="1" ht="18.75" customHeight="1" x14ac:dyDescent="0.2">
      <c r="A26" s="168">
        <v>4</v>
      </c>
      <c r="B26" s="108">
        <v>4</v>
      </c>
      <c r="C26" s="108">
        <v>10036035177</v>
      </c>
      <c r="D26" s="109" t="s">
        <v>206</v>
      </c>
      <c r="E26" s="110" t="s">
        <v>207</v>
      </c>
      <c r="F26" s="111" t="s">
        <v>186</v>
      </c>
      <c r="G26" s="138" t="s">
        <v>63</v>
      </c>
      <c r="H26" s="154">
        <v>2.6441203703703703E-2</v>
      </c>
      <c r="I26" s="146">
        <f t="shared" si="1"/>
        <v>4.155092592592613E-4</v>
      </c>
      <c r="J26" s="147">
        <f t="shared" si="0"/>
        <v>47.264770240700216</v>
      </c>
      <c r="K26" s="99"/>
      <c r="L26" s="169"/>
      <c r="M26" s="107">
        <v>0.50898958333333333</v>
      </c>
      <c r="N26" s="105">
        <v>0.49652777777777501</v>
      </c>
      <c r="O26" s="65"/>
      <c r="P26" s="65"/>
      <c r="Q26" s="65"/>
      <c r="R26" s="65"/>
      <c r="S26" s="65"/>
      <c r="T26" s="65"/>
    </row>
    <row r="27" spans="1:20" s="96" customFormat="1" ht="18.75" customHeight="1" x14ac:dyDescent="0.2">
      <c r="A27" s="168">
        <v>5</v>
      </c>
      <c r="B27" s="108">
        <v>30</v>
      </c>
      <c r="C27" s="108">
        <v>10036087115</v>
      </c>
      <c r="D27" s="109" t="s">
        <v>208</v>
      </c>
      <c r="E27" s="110" t="s">
        <v>209</v>
      </c>
      <c r="F27" s="97" t="s">
        <v>186</v>
      </c>
      <c r="G27" s="138" t="s">
        <v>256</v>
      </c>
      <c r="H27" s="154">
        <v>2.6466898148148149E-2</v>
      </c>
      <c r="I27" s="146">
        <f t="shared" si="1"/>
        <v>4.4120370370370754E-4</v>
      </c>
      <c r="J27" s="147">
        <f t="shared" si="0"/>
        <v>47.223436816790553</v>
      </c>
      <c r="K27" s="99"/>
      <c r="L27" s="169"/>
      <c r="M27" s="107">
        <v>0.52706354166666669</v>
      </c>
      <c r="N27" s="105">
        <v>0.51458333333332895</v>
      </c>
      <c r="O27" s="65"/>
      <c r="P27" s="65"/>
      <c r="Q27" s="65"/>
      <c r="R27" s="65"/>
      <c r="S27" s="65"/>
      <c r="T27" s="65"/>
    </row>
    <row r="28" spans="1:20" s="96" customFormat="1" ht="18.75" customHeight="1" x14ac:dyDescent="0.2">
      <c r="A28" s="168">
        <v>6</v>
      </c>
      <c r="B28" s="108">
        <v>16</v>
      </c>
      <c r="C28" s="108">
        <v>10060400870</v>
      </c>
      <c r="D28" s="109" t="s">
        <v>210</v>
      </c>
      <c r="E28" s="110" t="s">
        <v>211</v>
      </c>
      <c r="F28" s="97" t="s">
        <v>60</v>
      </c>
      <c r="G28" s="138" t="s">
        <v>257</v>
      </c>
      <c r="H28" s="154">
        <v>2.6769907407407409E-2</v>
      </c>
      <c r="I28" s="146">
        <f t="shared" si="1"/>
        <v>7.4421296296296735E-4</v>
      </c>
      <c r="J28" s="147">
        <f t="shared" si="0"/>
        <v>46.692607003891048</v>
      </c>
      <c r="K28" s="99"/>
      <c r="L28" s="169"/>
      <c r="M28" s="107">
        <v>0.5216108796296296</v>
      </c>
      <c r="N28" s="105">
        <v>0.50902777777777397</v>
      </c>
      <c r="O28" s="65"/>
      <c r="P28" s="65"/>
      <c r="Q28" s="65"/>
      <c r="R28" s="65"/>
      <c r="S28" s="65"/>
      <c r="T28" s="65"/>
    </row>
    <row r="29" spans="1:20" s="96" customFormat="1" ht="18.75" customHeight="1" x14ac:dyDescent="0.2">
      <c r="A29" s="168">
        <v>7</v>
      </c>
      <c r="B29" s="108">
        <v>5</v>
      </c>
      <c r="C29" s="108">
        <v>10034975049</v>
      </c>
      <c r="D29" s="109" t="s">
        <v>212</v>
      </c>
      <c r="E29" s="110" t="s">
        <v>213</v>
      </c>
      <c r="F29" s="111" t="s">
        <v>186</v>
      </c>
      <c r="G29" s="138" t="s">
        <v>63</v>
      </c>
      <c r="H29" s="154">
        <v>2.6787731481481485E-2</v>
      </c>
      <c r="I29" s="146">
        <f t="shared" si="1"/>
        <v>7.620370370370437E-4</v>
      </c>
      <c r="J29" s="147">
        <f t="shared" si="0"/>
        <v>46.672428694900603</v>
      </c>
      <c r="K29" s="99"/>
      <c r="L29" s="169"/>
      <c r="M29" s="107">
        <v>0.49808935185185188</v>
      </c>
      <c r="N29" s="105">
        <v>0.485416666666664</v>
      </c>
      <c r="O29" s="65"/>
      <c r="P29" s="65"/>
      <c r="Q29" s="65"/>
      <c r="R29" s="65"/>
      <c r="S29" s="65"/>
      <c r="T29" s="65"/>
    </row>
    <row r="30" spans="1:20" s="96" customFormat="1" ht="23.25" customHeight="1" x14ac:dyDescent="0.2">
      <c r="A30" s="168">
        <v>8</v>
      </c>
      <c r="B30" s="108">
        <v>7</v>
      </c>
      <c r="C30" s="108">
        <v>10036017191</v>
      </c>
      <c r="D30" s="109" t="s">
        <v>214</v>
      </c>
      <c r="E30" s="110" t="s">
        <v>215</v>
      </c>
      <c r="F30" s="111" t="s">
        <v>186</v>
      </c>
      <c r="G30" s="138" t="s">
        <v>262</v>
      </c>
      <c r="H30" s="154">
        <v>2.7030324074074075E-2</v>
      </c>
      <c r="I30" s="146">
        <f t="shared" si="1"/>
        <v>1.0046296296296331E-3</v>
      </c>
      <c r="J30" s="147">
        <f t="shared" si="0"/>
        <v>46.252676659528909</v>
      </c>
      <c r="K30" s="99"/>
      <c r="L30" s="169"/>
      <c r="M30" s="107">
        <v>0.48635578703703702</v>
      </c>
      <c r="N30" s="105">
        <v>0.47361111111110998</v>
      </c>
      <c r="O30" s="65"/>
      <c r="P30" s="65"/>
      <c r="Q30" s="65"/>
      <c r="R30" s="65"/>
      <c r="S30" s="65"/>
      <c r="T30" s="65"/>
    </row>
    <row r="31" spans="1:20" s="96" customFormat="1" ht="18.75" customHeight="1" x14ac:dyDescent="0.2">
      <c r="A31" s="168">
        <v>9</v>
      </c>
      <c r="B31" s="108">
        <v>22</v>
      </c>
      <c r="C31" s="108">
        <v>10051516276</v>
      </c>
      <c r="D31" s="109" t="s">
        <v>216</v>
      </c>
      <c r="E31" s="110" t="s">
        <v>217</v>
      </c>
      <c r="F31" s="111" t="s">
        <v>186</v>
      </c>
      <c r="G31" s="138" t="s">
        <v>255</v>
      </c>
      <c r="H31" s="154">
        <v>2.7397337962962964E-2</v>
      </c>
      <c r="I31" s="146">
        <f t="shared" si="1"/>
        <v>1.371643518518522E-3</v>
      </c>
      <c r="J31" s="147">
        <f t="shared" si="0"/>
        <v>45.627376425855516</v>
      </c>
      <c r="K31" s="99"/>
      <c r="L31" s="169"/>
      <c r="M31" s="107">
        <v>0.5342844907407408</v>
      </c>
      <c r="N31" s="105">
        <v>0.52152777777777304</v>
      </c>
      <c r="O31" s="65"/>
      <c r="P31" s="65"/>
      <c r="Q31" s="65"/>
      <c r="R31" s="65"/>
      <c r="S31" s="65"/>
      <c r="T31" s="65"/>
    </row>
    <row r="32" spans="1:20" s="96" customFormat="1" ht="18.75" customHeight="1" x14ac:dyDescent="0.2">
      <c r="A32" s="168">
        <v>10</v>
      </c>
      <c r="B32" s="108">
        <v>20</v>
      </c>
      <c r="C32" s="108">
        <v>10036065489</v>
      </c>
      <c r="D32" s="109" t="s">
        <v>218</v>
      </c>
      <c r="E32" s="110" t="s">
        <v>219</v>
      </c>
      <c r="F32" s="111" t="s">
        <v>60</v>
      </c>
      <c r="G32" s="138" t="s">
        <v>255</v>
      </c>
      <c r="H32" s="154">
        <v>2.7621990740740742E-2</v>
      </c>
      <c r="I32" s="146">
        <f t="shared" si="1"/>
        <v>1.5962962962963005E-3</v>
      </c>
      <c r="J32" s="147">
        <f t="shared" si="0"/>
        <v>45.245077503142021</v>
      </c>
      <c r="K32" s="98"/>
      <c r="L32" s="170"/>
      <c r="M32" s="106">
        <v>0.47817696759259259</v>
      </c>
      <c r="N32" s="105">
        <v>0.46527777777777701</v>
      </c>
    </row>
    <row r="33" spans="1:20" s="96" customFormat="1" ht="18.75" customHeight="1" x14ac:dyDescent="0.2">
      <c r="A33" s="168">
        <v>11</v>
      </c>
      <c r="B33" s="108">
        <v>12</v>
      </c>
      <c r="C33" s="108">
        <v>10095959858</v>
      </c>
      <c r="D33" s="109" t="s">
        <v>220</v>
      </c>
      <c r="E33" s="110" t="s">
        <v>221</v>
      </c>
      <c r="F33" s="111" t="s">
        <v>60</v>
      </c>
      <c r="G33" s="138" t="s">
        <v>257</v>
      </c>
      <c r="H33" s="154">
        <v>2.7696759259259258E-2</v>
      </c>
      <c r="I33" s="146">
        <f t="shared" si="1"/>
        <v>1.6710648148148162E-3</v>
      </c>
      <c r="J33" s="147">
        <f t="shared" si="0"/>
        <v>45.131633932302549</v>
      </c>
      <c r="K33" s="99"/>
      <c r="L33" s="169"/>
      <c r="M33" s="107">
        <v>0.50597812500000006</v>
      </c>
      <c r="N33" s="105">
        <v>0.49305555555555303</v>
      </c>
      <c r="O33" s="65"/>
      <c r="P33" s="65"/>
      <c r="Q33" s="65"/>
      <c r="R33" s="65"/>
      <c r="S33" s="65"/>
      <c r="T33" s="65"/>
    </row>
    <row r="34" spans="1:20" s="96" customFormat="1" ht="18.75" customHeight="1" x14ac:dyDescent="0.2">
      <c r="A34" s="168">
        <v>12</v>
      </c>
      <c r="B34" s="108">
        <v>21</v>
      </c>
      <c r="C34" s="108">
        <v>10034938875</v>
      </c>
      <c r="D34" s="109" t="s">
        <v>222</v>
      </c>
      <c r="E34" s="110" t="s">
        <v>223</v>
      </c>
      <c r="F34" s="111" t="s">
        <v>186</v>
      </c>
      <c r="G34" s="138" t="s">
        <v>255</v>
      </c>
      <c r="H34" s="154">
        <v>2.816909722222222E-2</v>
      </c>
      <c r="I34" s="146">
        <f t="shared" si="1"/>
        <v>2.1434027777777788E-3</v>
      </c>
      <c r="J34" s="147">
        <f t="shared" si="0"/>
        <v>44.371405094494662</v>
      </c>
      <c r="K34" s="99"/>
      <c r="L34" s="169"/>
      <c r="M34" s="107">
        <v>0.52681192129629628</v>
      </c>
      <c r="N34" s="105">
        <v>0.51388888888888395</v>
      </c>
      <c r="O34" s="65"/>
      <c r="P34" s="65"/>
      <c r="Q34" s="65"/>
      <c r="R34" s="65"/>
      <c r="S34" s="65"/>
      <c r="T34" s="65"/>
    </row>
    <row r="35" spans="1:20" ht="18.75" customHeight="1" x14ac:dyDescent="0.2">
      <c r="A35" s="168">
        <v>13</v>
      </c>
      <c r="B35" s="108">
        <v>17</v>
      </c>
      <c r="C35" s="108">
        <v>10119756180</v>
      </c>
      <c r="D35" s="109" t="s">
        <v>224</v>
      </c>
      <c r="E35" s="110" t="s">
        <v>225</v>
      </c>
      <c r="F35" s="97" t="s">
        <v>60</v>
      </c>
      <c r="G35" s="138" t="s">
        <v>257</v>
      </c>
      <c r="H35" s="154">
        <v>2.8369097222222223E-2</v>
      </c>
      <c r="I35" s="146">
        <f t="shared" si="1"/>
        <v>2.3434027777777811E-3</v>
      </c>
      <c r="J35" s="147">
        <f t="shared" si="0"/>
        <v>44.063647490820074</v>
      </c>
      <c r="K35" s="99"/>
      <c r="L35" s="169"/>
      <c r="M35" s="107">
        <v>0.49626215277777774</v>
      </c>
      <c r="N35" s="105">
        <v>0.48333333333333101</v>
      </c>
    </row>
    <row r="36" spans="1:20" s="96" customFormat="1" ht="18.75" customHeight="1" x14ac:dyDescent="0.2">
      <c r="A36" s="168">
        <v>14</v>
      </c>
      <c r="B36" s="108">
        <v>28</v>
      </c>
      <c r="C36" s="108">
        <v>10064166490</v>
      </c>
      <c r="D36" s="109" t="s">
        <v>226</v>
      </c>
      <c r="E36" s="110" t="s">
        <v>227</v>
      </c>
      <c r="F36" s="97" t="s">
        <v>60</v>
      </c>
      <c r="G36" s="138" t="s">
        <v>258</v>
      </c>
      <c r="H36" s="154">
        <v>2.8503240740740742E-2</v>
      </c>
      <c r="I36" s="146">
        <f t="shared" si="1"/>
        <v>2.4775462962963006E-3</v>
      </c>
      <c r="J36" s="147">
        <f t="shared" si="0"/>
        <v>43.848964677222902</v>
      </c>
      <c r="K36" s="99"/>
      <c r="L36" s="169"/>
      <c r="M36" s="107">
        <v>0.5005046296296296</v>
      </c>
      <c r="N36" s="105">
        <v>0.48749999999999799</v>
      </c>
      <c r="O36" s="65"/>
      <c r="P36" s="65"/>
      <c r="Q36" s="65"/>
      <c r="R36" s="65"/>
      <c r="S36" s="65"/>
      <c r="T36" s="65"/>
    </row>
    <row r="37" spans="1:20" s="96" customFormat="1" ht="18.75" customHeight="1" x14ac:dyDescent="0.2">
      <c r="A37" s="168">
        <v>15</v>
      </c>
      <c r="B37" s="108">
        <v>13</v>
      </c>
      <c r="C37" s="108">
        <v>10117503962</v>
      </c>
      <c r="D37" s="109" t="s">
        <v>228</v>
      </c>
      <c r="E37" s="110" t="s">
        <v>229</v>
      </c>
      <c r="F37" s="111" t="s">
        <v>60</v>
      </c>
      <c r="G37" s="138" t="s">
        <v>257</v>
      </c>
      <c r="H37" s="154">
        <v>2.8590162037037039E-2</v>
      </c>
      <c r="I37" s="146">
        <f t="shared" si="1"/>
        <v>2.5644675925925974E-3</v>
      </c>
      <c r="J37" s="147">
        <f t="shared" si="0"/>
        <v>43.724696356275302</v>
      </c>
      <c r="K37" s="99"/>
      <c r="L37" s="169"/>
      <c r="M37" s="107">
        <v>0.49360636574074074</v>
      </c>
      <c r="N37" s="105">
        <v>0.48055555555555401</v>
      </c>
      <c r="O37" s="65"/>
      <c r="P37" s="65"/>
      <c r="Q37" s="65"/>
      <c r="R37" s="65"/>
      <c r="S37" s="65"/>
      <c r="T37" s="65"/>
    </row>
    <row r="38" spans="1:20" s="96" customFormat="1" ht="18.75" customHeight="1" x14ac:dyDescent="0.2">
      <c r="A38" s="168">
        <v>16</v>
      </c>
      <c r="B38" s="108">
        <v>1</v>
      </c>
      <c r="C38" s="108">
        <v>10061950042</v>
      </c>
      <c r="D38" s="109" t="s">
        <v>230</v>
      </c>
      <c r="E38" s="110" t="s">
        <v>231</v>
      </c>
      <c r="F38" s="97" t="s">
        <v>60</v>
      </c>
      <c r="G38" s="138" t="s">
        <v>259</v>
      </c>
      <c r="H38" s="154">
        <v>2.8870023148148152E-2</v>
      </c>
      <c r="I38" s="146">
        <f t="shared" si="1"/>
        <v>2.84432870370371E-3</v>
      </c>
      <c r="J38" s="147">
        <f t="shared" si="0"/>
        <v>43.303929430633524</v>
      </c>
      <c r="K38" s="99"/>
      <c r="L38" s="169"/>
      <c r="M38" s="107">
        <v>0.51375972222222221</v>
      </c>
      <c r="N38" s="105">
        <v>0.500694444444441</v>
      </c>
      <c r="O38" s="65"/>
      <c r="P38" s="65"/>
      <c r="Q38" s="65"/>
      <c r="R38" s="65"/>
      <c r="S38" s="65"/>
      <c r="T38" s="65"/>
    </row>
    <row r="39" spans="1:20" ht="18.75" customHeight="1" x14ac:dyDescent="0.2">
      <c r="A39" s="168">
        <v>17</v>
      </c>
      <c r="B39" s="108">
        <v>14</v>
      </c>
      <c r="C39" s="108">
        <v>10034974544</v>
      </c>
      <c r="D39" s="109" t="s">
        <v>232</v>
      </c>
      <c r="E39" s="110" t="s">
        <v>233</v>
      </c>
      <c r="F39" s="111" t="s">
        <v>60</v>
      </c>
      <c r="G39" s="138" t="s">
        <v>257</v>
      </c>
      <c r="H39" s="154">
        <v>2.914768518518519E-2</v>
      </c>
      <c r="I39" s="146">
        <f t="shared" si="1"/>
        <v>3.1219907407407481E-3</v>
      </c>
      <c r="J39" s="147">
        <f t="shared" si="0"/>
        <v>42.891183478951547</v>
      </c>
      <c r="K39" s="99"/>
      <c r="L39" s="169"/>
      <c r="M39" s="107">
        <v>0.49437152777777776</v>
      </c>
      <c r="N39" s="105">
        <v>0.48124999999999801</v>
      </c>
    </row>
    <row r="40" spans="1:20" ht="18.75" customHeight="1" x14ac:dyDescent="0.2">
      <c r="A40" s="168">
        <v>18</v>
      </c>
      <c r="B40" s="108">
        <v>8</v>
      </c>
      <c r="C40" s="108">
        <v>10036044978</v>
      </c>
      <c r="D40" s="109" t="s">
        <v>234</v>
      </c>
      <c r="E40" s="110" t="s">
        <v>235</v>
      </c>
      <c r="F40" s="111" t="s">
        <v>186</v>
      </c>
      <c r="G40" s="138" t="s">
        <v>63</v>
      </c>
      <c r="H40" s="154">
        <v>2.917349537037037E-2</v>
      </c>
      <c r="I40" s="146">
        <f t="shared" si="1"/>
        <v>3.1478009259259289E-3</v>
      </c>
      <c r="J40" s="147">
        <f t="shared" si="0"/>
        <v>42.840142800476002</v>
      </c>
      <c r="K40" s="99"/>
      <c r="L40" s="169"/>
      <c r="M40" s="107">
        <v>0.53889756944444445</v>
      </c>
      <c r="N40" s="105">
        <v>0.52569444444443902</v>
      </c>
    </row>
    <row r="41" spans="1:20" ht="18.75" customHeight="1" x14ac:dyDescent="0.2">
      <c r="A41" s="168">
        <v>19</v>
      </c>
      <c r="B41" s="108">
        <v>15</v>
      </c>
      <c r="C41" s="108">
        <v>10119735467</v>
      </c>
      <c r="D41" s="109" t="s">
        <v>236</v>
      </c>
      <c r="E41" s="110" t="s">
        <v>237</v>
      </c>
      <c r="F41" s="111" t="s">
        <v>169</v>
      </c>
      <c r="G41" s="138" t="s">
        <v>257</v>
      </c>
      <c r="H41" s="154">
        <v>2.9542476851851854E-2</v>
      </c>
      <c r="I41" s="146">
        <f t="shared" si="1"/>
        <v>3.5167824074074129E-3</v>
      </c>
      <c r="J41" s="147">
        <f t="shared" si="0"/>
        <v>42.319749216300941</v>
      </c>
      <c r="K41" s="99"/>
      <c r="L41" s="169"/>
      <c r="M41" s="107">
        <v>0.50838101851851858</v>
      </c>
      <c r="N41" s="105">
        <v>0.49513888888888602</v>
      </c>
    </row>
    <row r="42" spans="1:20" ht="18.75" customHeight="1" x14ac:dyDescent="0.2">
      <c r="A42" s="168">
        <v>20</v>
      </c>
      <c r="B42" s="108">
        <v>11</v>
      </c>
      <c r="C42" s="108">
        <v>10077619582</v>
      </c>
      <c r="D42" s="109" t="s">
        <v>238</v>
      </c>
      <c r="E42" s="110" t="s">
        <v>239</v>
      </c>
      <c r="F42" s="111" t="s">
        <v>169</v>
      </c>
      <c r="G42" s="138" t="s">
        <v>257</v>
      </c>
      <c r="H42" s="154">
        <v>3.0240162037037038E-2</v>
      </c>
      <c r="I42" s="146">
        <f t="shared" si="1"/>
        <v>4.214467592592596E-3</v>
      </c>
      <c r="J42" s="147">
        <f t="shared" si="0"/>
        <v>41.33180252583238</v>
      </c>
      <c r="K42" s="99"/>
      <c r="L42" s="169"/>
      <c r="M42" s="107">
        <v>0.52647708333333332</v>
      </c>
      <c r="N42" s="105">
        <v>0.51319444444443996</v>
      </c>
    </row>
    <row r="43" spans="1:20" ht="18.75" customHeight="1" x14ac:dyDescent="0.2">
      <c r="A43" s="168">
        <v>21</v>
      </c>
      <c r="B43" s="108">
        <v>10</v>
      </c>
      <c r="C43" s="108">
        <v>10081180694</v>
      </c>
      <c r="D43" s="109" t="s">
        <v>240</v>
      </c>
      <c r="E43" s="110" t="s">
        <v>241</v>
      </c>
      <c r="F43" s="111" t="s">
        <v>60</v>
      </c>
      <c r="G43" s="138" t="s">
        <v>257</v>
      </c>
      <c r="H43" s="154">
        <v>3.0374074074074078E-2</v>
      </c>
      <c r="I43" s="146">
        <f t="shared" si="1"/>
        <v>4.3483796296296361E-3</v>
      </c>
      <c r="J43" s="147">
        <f t="shared" si="0"/>
        <v>41.158536585365852</v>
      </c>
      <c r="K43" s="99"/>
      <c r="L43" s="169"/>
      <c r="M43" s="107">
        <v>0.48972048611111108</v>
      </c>
      <c r="N43" s="105">
        <v>0.47638888888888797</v>
      </c>
    </row>
    <row r="44" spans="1:20" ht="18.75" customHeight="1" x14ac:dyDescent="0.2">
      <c r="A44" s="168">
        <v>22</v>
      </c>
      <c r="B44" s="108">
        <v>9</v>
      </c>
      <c r="C44" s="108">
        <v>10094000963</v>
      </c>
      <c r="D44" s="109" t="s">
        <v>242</v>
      </c>
      <c r="E44" s="110" t="s">
        <v>243</v>
      </c>
      <c r="F44" s="111" t="s">
        <v>169</v>
      </c>
      <c r="G44" s="138" t="s">
        <v>260</v>
      </c>
      <c r="H44" s="154">
        <v>3.0813541666666666E-2</v>
      </c>
      <c r="I44" s="146">
        <f t="shared" si="1"/>
        <v>4.7878472222222246E-3</v>
      </c>
      <c r="J44" s="147">
        <f t="shared" si="0"/>
        <v>40.570999248685197</v>
      </c>
      <c r="K44" s="99"/>
      <c r="L44" s="169"/>
      <c r="M44" s="107">
        <v>0.53000949074074077</v>
      </c>
      <c r="N44" s="105">
        <v>0.51666666666666194</v>
      </c>
    </row>
    <row r="45" spans="1:20" ht="18.75" customHeight="1" x14ac:dyDescent="0.2">
      <c r="A45" s="168">
        <v>23</v>
      </c>
      <c r="B45" s="108">
        <v>24</v>
      </c>
      <c r="C45" s="108">
        <v>10034907755</v>
      </c>
      <c r="D45" s="109" t="s">
        <v>244</v>
      </c>
      <c r="E45" s="110" t="s">
        <v>245</v>
      </c>
      <c r="F45" s="111" t="s">
        <v>186</v>
      </c>
      <c r="G45" s="138" t="s">
        <v>154</v>
      </c>
      <c r="H45" s="154">
        <v>3.254166666666667E-2</v>
      </c>
      <c r="I45" s="146">
        <f t="shared" si="1"/>
        <v>6.5159722222222285E-3</v>
      </c>
      <c r="J45" s="147">
        <f t="shared" si="0"/>
        <v>38.40682788051209</v>
      </c>
      <c r="K45" s="99"/>
      <c r="L45" s="169"/>
      <c r="M45" s="107">
        <v>0.51266018518518519</v>
      </c>
      <c r="N45" s="105">
        <v>0.49930555555555201</v>
      </c>
    </row>
    <row r="46" spans="1:20" ht="18.75" customHeight="1" x14ac:dyDescent="0.2">
      <c r="A46" s="168" t="s">
        <v>246</v>
      </c>
      <c r="B46" s="108">
        <v>3</v>
      </c>
      <c r="C46" s="108">
        <v>10079231200</v>
      </c>
      <c r="D46" s="109" t="s">
        <v>247</v>
      </c>
      <c r="E46" s="110" t="s">
        <v>248</v>
      </c>
      <c r="F46" s="111" t="s">
        <v>60</v>
      </c>
      <c r="G46" s="138" t="s">
        <v>259</v>
      </c>
      <c r="H46" s="153"/>
      <c r="I46" s="146"/>
      <c r="J46" s="147" t="str">
        <f t="shared" si="0"/>
        <v/>
      </c>
      <c r="K46" s="99"/>
      <c r="L46" s="169"/>
      <c r="M46" s="107">
        <v>0.50367962962962964</v>
      </c>
      <c r="N46" s="105">
        <v>0.49027777777777498</v>
      </c>
    </row>
    <row r="47" spans="1:20" ht="18.75" customHeight="1" x14ac:dyDescent="0.2">
      <c r="A47" s="168" t="s">
        <v>246</v>
      </c>
      <c r="B47" s="108">
        <v>18</v>
      </c>
      <c r="C47" s="108">
        <v>10034976463</v>
      </c>
      <c r="D47" s="109" t="s">
        <v>249</v>
      </c>
      <c r="E47" s="110" t="s">
        <v>250</v>
      </c>
      <c r="F47" s="111" t="s">
        <v>186</v>
      </c>
      <c r="G47" s="138" t="s">
        <v>261</v>
      </c>
      <c r="H47" s="153"/>
      <c r="I47" s="146"/>
      <c r="J47" s="147" t="str">
        <f t="shared" si="0"/>
        <v/>
      </c>
      <c r="K47" s="99"/>
      <c r="L47" s="169"/>
      <c r="M47" s="107">
        <v>0.53840300925925921</v>
      </c>
      <c r="N47" s="105">
        <v>0.52499999999999403</v>
      </c>
    </row>
    <row r="48" spans="1:20" ht="18.75" customHeight="1" x14ac:dyDescent="0.2">
      <c r="A48" s="168" t="s">
        <v>246</v>
      </c>
      <c r="B48" s="108">
        <v>23</v>
      </c>
      <c r="C48" s="108">
        <v>10013902104</v>
      </c>
      <c r="D48" s="109" t="s">
        <v>251</v>
      </c>
      <c r="E48" s="110" t="s">
        <v>252</v>
      </c>
      <c r="F48" s="111" t="s">
        <v>186</v>
      </c>
      <c r="G48" s="138" t="s">
        <v>154</v>
      </c>
      <c r="H48" s="153"/>
      <c r="I48" s="146"/>
      <c r="J48" s="147" t="str">
        <f t="shared" si="0"/>
        <v/>
      </c>
      <c r="K48" s="99"/>
      <c r="L48" s="169"/>
      <c r="M48" s="107">
        <v>0.48357291666666669</v>
      </c>
      <c r="N48" s="105">
        <v>0.470138888888888</v>
      </c>
    </row>
    <row r="49" spans="1:20" ht="18.75" customHeight="1" thickBot="1" x14ac:dyDescent="0.25">
      <c r="A49" s="171" t="s">
        <v>246</v>
      </c>
      <c r="B49" s="172">
        <v>2</v>
      </c>
      <c r="C49" s="172">
        <v>10034962925</v>
      </c>
      <c r="D49" s="173" t="s">
        <v>253</v>
      </c>
      <c r="E49" s="174" t="s">
        <v>254</v>
      </c>
      <c r="F49" s="175" t="s">
        <v>60</v>
      </c>
      <c r="G49" s="176" t="s">
        <v>259</v>
      </c>
      <c r="H49" s="177"/>
      <c r="I49" s="178"/>
      <c r="J49" s="179" t="str">
        <f t="shared" si="0"/>
        <v/>
      </c>
      <c r="K49" s="180"/>
      <c r="L49" s="181"/>
      <c r="M49" s="106">
        <v>0.48289108796296293</v>
      </c>
      <c r="N49" s="105">
        <v>0.469444444444444</v>
      </c>
      <c r="O49" s="96"/>
      <c r="P49" s="96"/>
      <c r="Q49" s="96"/>
      <c r="R49" s="96"/>
      <c r="S49" s="96"/>
      <c r="T49" s="96"/>
    </row>
    <row r="50" spans="1:20" ht="6.75" customHeight="1" thickTop="1" thickBot="1" x14ac:dyDescent="0.25">
      <c r="A50" s="162"/>
      <c r="B50" s="163"/>
      <c r="C50" s="163"/>
      <c r="D50" s="164"/>
      <c r="E50" s="165"/>
      <c r="F50" s="112"/>
      <c r="G50" s="166"/>
      <c r="H50" s="167"/>
      <c r="I50" s="167"/>
      <c r="J50" s="167"/>
      <c r="K50" s="167"/>
      <c r="L50" s="167"/>
    </row>
    <row r="51" spans="1:20" ht="15.75" thickTop="1" x14ac:dyDescent="0.2">
      <c r="A51" s="220" t="s">
        <v>48</v>
      </c>
      <c r="B51" s="221"/>
      <c r="C51" s="221"/>
      <c r="D51" s="221"/>
      <c r="E51" s="221"/>
      <c r="F51" s="221"/>
      <c r="G51" s="221" t="s">
        <v>49</v>
      </c>
      <c r="H51" s="221"/>
      <c r="I51" s="221"/>
      <c r="J51" s="221"/>
      <c r="K51" s="221"/>
      <c r="L51" s="222"/>
    </row>
    <row r="52" spans="1:20" x14ac:dyDescent="0.2">
      <c r="A52" s="183" t="s">
        <v>263</v>
      </c>
      <c r="B52" s="114"/>
      <c r="C52" s="115"/>
      <c r="D52" s="114"/>
      <c r="E52" s="116"/>
      <c r="F52" s="117"/>
      <c r="G52" s="118" t="s">
        <v>176</v>
      </c>
      <c r="H52" s="182">
        <v>11</v>
      </c>
      <c r="I52" s="120"/>
      <c r="J52" s="121"/>
      <c r="K52" s="139" t="s">
        <v>184</v>
      </c>
      <c r="L52" s="123">
        <f>COUNTIF(F23:F49,"ЗМС")</f>
        <v>0</v>
      </c>
    </row>
    <row r="53" spans="1:20" x14ac:dyDescent="0.2">
      <c r="A53" s="183" t="s">
        <v>264</v>
      </c>
      <c r="B53" s="114"/>
      <c r="C53" s="124"/>
      <c r="D53" s="114"/>
      <c r="E53" s="125"/>
      <c r="F53" s="126"/>
      <c r="G53" s="127" t="s">
        <v>177</v>
      </c>
      <c r="H53" s="119">
        <f>H54+H59</f>
        <v>27</v>
      </c>
      <c r="I53" s="128"/>
      <c r="J53" s="129"/>
      <c r="K53" s="139" t="s">
        <v>185</v>
      </c>
      <c r="L53" s="123">
        <f>COUNTIF(F23:F49,"МСМК")</f>
        <v>0</v>
      </c>
    </row>
    <row r="54" spans="1:20" x14ac:dyDescent="0.2">
      <c r="A54" s="183" t="s">
        <v>265</v>
      </c>
      <c r="B54" s="114"/>
      <c r="C54" s="130"/>
      <c r="D54" s="114"/>
      <c r="E54" s="125"/>
      <c r="F54" s="126"/>
      <c r="G54" s="127" t="s">
        <v>178</v>
      </c>
      <c r="H54" s="119">
        <f>H55+H56+H57+H58</f>
        <v>23</v>
      </c>
      <c r="I54" s="128"/>
      <c r="J54" s="129"/>
      <c r="K54" s="139" t="s">
        <v>186</v>
      </c>
      <c r="L54" s="123">
        <f>COUNTIF(F23:F49,"МС")</f>
        <v>11</v>
      </c>
    </row>
    <row r="55" spans="1:20" x14ac:dyDescent="0.2">
      <c r="A55" s="183" t="s">
        <v>266</v>
      </c>
      <c r="B55" s="114"/>
      <c r="C55" s="130"/>
      <c r="D55" s="114"/>
      <c r="E55" s="125"/>
      <c r="F55" s="126"/>
      <c r="G55" s="127" t="s">
        <v>179</v>
      </c>
      <c r="H55" s="119">
        <f>COUNT(A23:A157)</f>
        <v>23</v>
      </c>
      <c r="I55" s="128"/>
      <c r="J55" s="129"/>
      <c r="K55" s="122" t="s">
        <v>60</v>
      </c>
      <c r="L55" s="123">
        <f>COUNTIF(F23:F49,"КМС")</f>
        <v>13</v>
      </c>
    </row>
    <row r="56" spans="1:20" x14ac:dyDescent="0.2">
      <c r="A56" s="113"/>
      <c r="B56" s="114"/>
      <c r="C56" s="130"/>
      <c r="D56" s="114"/>
      <c r="E56" s="125"/>
      <c r="F56" s="126"/>
      <c r="G56" s="127" t="s">
        <v>180</v>
      </c>
      <c r="H56" s="119">
        <f>COUNTIF(A23:A156,"ЛИМ")</f>
        <v>0</v>
      </c>
      <c r="I56" s="128"/>
      <c r="J56" s="129"/>
      <c r="K56" s="122" t="s">
        <v>169</v>
      </c>
      <c r="L56" s="123">
        <f>COUNTIF(F23:F49,"1 СР")</f>
        <v>3</v>
      </c>
    </row>
    <row r="57" spans="1:20" x14ac:dyDescent="0.2">
      <c r="A57" s="113"/>
      <c r="B57" s="114"/>
      <c r="C57" s="114"/>
      <c r="D57" s="114"/>
      <c r="E57" s="125"/>
      <c r="F57" s="126"/>
      <c r="G57" s="127" t="s">
        <v>181</v>
      </c>
      <c r="H57" s="119">
        <f>COUNTIF(A23:A156,"НФ")</f>
        <v>0</v>
      </c>
      <c r="I57" s="128"/>
      <c r="J57" s="129"/>
      <c r="K57" s="122" t="s">
        <v>168</v>
      </c>
      <c r="L57" s="123">
        <f>COUNTIF(F23:F49,"2 СР")</f>
        <v>0</v>
      </c>
    </row>
    <row r="58" spans="1:20" x14ac:dyDescent="0.2">
      <c r="A58" s="113"/>
      <c r="B58" s="114"/>
      <c r="C58" s="114"/>
      <c r="D58" s="114"/>
      <c r="E58" s="125"/>
      <c r="F58" s="126"/>
      <c r="G58" s="127" t="s">
        <v>182</v>
      </c>
      <c r="H58" s="119">
        <f>COUNTIF(A23:A156,"ДСКВ")</f>
        <v>0</v>
      </c>
      <c r="I58" s="128"/>
      <c r="J58" s="129"/>
      <c r="K58" s="122" t="s">
        <v>167</v>
      </c>
      <c r="L58" s="123">
        <f>COUNTIF(F23:F50,"3 СР")</f>
        <v>0</v>
      </c>
    </row>
    <row r="59" spans="1:20" x14ac:dyDescent="0.2">
      <c r="A59" s="113"/>
      <c r="B59" s="114"/>
      <c r="C59" s="114"/>
      <c r="D59" s="114"/>
      <c r="E59" s="131"/>
      <c r="F59" s="132"/>
      <c r="G59" s="127" t="s">
        <v>183</v>
      </c>
      <c r="H59" s="119">
        <f>COUNTIF(A23:A156,"НС")</f>
        <v>4</v>
      </c>
      <c r="I59" s="133"/>
      <c r="J59" s="134"/>
      <c r="K59" s="139"/>
      <c r="L59" s="140"/>
    </row>
    <row r="60" spans="1:20" ht="8.25" customHeight="1" x14ac:dyDescent="0.2">
      <c r="A60" s="113"/>
      <c r="B60" s="135"/>
      <c r="C60" s="135"/>
      <c r="D60" s="114"/>
      <c r="E60" s="136"/>
      <c r="F60" s="141"/>
      <c r="G60" s="141"/>
      <c r="H60" s="142"/>
      <c r="I60" s="143"/>
      <c r="J60" s="144"/>
      <c r="K60" s="141"/>
      <c r="L60" s="137"/>
    </row>
    <row r="61" spans="1:20" ht="15.75" x14ac:dyDescent="0.2">
      <c r="A61" s="223" t="s">
        <v>50</v>
      </c>
      <c r="B61" s="224"/>
      <c r="C61" s="224"/>
      <c r="D61" s="224"/>
      <c r="E61" s="224"/>
      <c r="F61" s="224" t="s">
        <v>51</v>
      </c>
      <c r="G61" s="224"/>
      <c r="H61" s="224"/>
      <c r="I61" s="224" t="s">
        <v>52</v>
      </c>
      <c r="J61" s="224"/>
      <c r="K61" s="224"/>
      <c r="L61" s="225"/>
    </row>
    <row r="62" spans="1:20" x14ac:dyDescent="0.2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3"/>
    </row>
    <row r="63" spans="1:20" x14ac:dyDescent="0.2">
      <c r="A63" s="150"/>
      <c r="B63" s="151"/>
      <c r="C63" s="151"/>
      <c r="D63" s="151"/>
      <c r="E63" s="145"/>
      <c r="F63" s="151"/>
      <c r="G63" s="151"/>
      <c r="H63" s="142"/>
      <c r="I63" s="142"/>
      <c r="J63" s="151"/>
      <c r="K63" s="151"/>
      <c r="L63" s="152"/>
    </row>
    <row r="64" spans="1:20" x14ac:dyDescent="0.2">
      <c r="A64" s="150"/>
      <c r="B64" s="151"/>
      <c r="C64" s="151"/>
      <c r="D64" s="151"/>
      <c r="E64" s="145"/>
      <c r="F64" s="151"/>
      <c r="G64" s="151"/>
      <c r="H64" s="142"/>
      <c r="I64" s="142"/>
      <c r="J64" s="151"/>
      <c r="K64" s="151"/>
      <c r="L64" s="152"/>
    </row>
    <row r="65" spans="1:12" x14ac:dyDescent="0.2">
      <c r="A65" s="214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6"/>
    </row>
    <row r="66" spans="1:12" x14ac:dyDescent="0.2">
      <c r="A66" s="217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9"/>
    </row>
    <row r="67" spans="1:12" ht="16.5" thickBot="1" x14ac:dyDescent="0.25">
      <c r="A67" s="206"/>
      <c r="B67" s="205"/>
      <c r="C67" s="205"/>
      <c r="D67" s="205"/>
      <c r="E67" s="205"/>
      <c r="F67" s="205" t="str">
        <f>G17</f>
        <v>Афанасьева Е.А. (ВК, г. Верхняя Пышма)</v>
      </c>
      <c r="G67" s="205"/>
      <c r="H67" s="205"/>
      <c r="I67" s="205" t="str">
        <f>G18</f>
        <v>Шатрыгина Е.В. (ВК, г. Верхняя Пышма)</v>
      </c>
      <c r="J67" s="205"/>
      <c r="K67" s="205"/>
      <c r="L67" s="207"/>
    </row>
    <row r="68" spans="1:12" ht="13.5" thickTop="1" x14ac:dyDescent="0.2"/>
  </sheetData>
  <sortState ref="A23:U120">
    <sortCondition ref="A23:A120"/>
  </sortState>
  <mergeCells count="39"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J21:J22"/>
    <mergeCell ref="A7:L7"/>
    <mergeCell ref="A1:L1"/>
    <mergeCell ref="A2:L2"/>
    <mergeCell ref="A3:L3"/>
    <mergeCell ref="A4:L4"/>
    <mergeCell ref="A6:L6"/>
    <mergeCell ref="F67:H67"/>
    <mergeCell ref="A67:E67"/>
    <mergeCell ref="I67:L67"/>
    <mergeCell ref="H15:L15"/>
    <mergeCell ref="A62:E62"/>
    <mergeCell ref="F62:L62"/>
    <mergeCell ref="A65:E65"/>
    <mergeCell ref="F65:L65"/>
    <mergeCell ref="A66:E66"/>
    <mergeCell ref="F66:L66"/>
    <mergeCell ref="A51:F51"/>
    <mergeCell ref="G51:L51"/>
    <mergeCell ref="A61:E61"/>
    <mergeCell ref="I61:L61"/>
    <mergeCell ref="F61:H61"/>
    <mergeCell ref="I21:I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2021-09-01T09:45:21Z</dcterms:modified>
</cp:coreProperties>
</file>