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/>
  </bookViews>
  <sheets>
    <sheet name="Критериум" sheetId="2" r:id="rId1"/>
  </sheets>
  <definedNames>
    <definedName name="_xlnm.Print_Titles" localSheetId="0">Критериум!$21:$22</definedName>
    <definedName name="_xlnm.Print_Area" localSheetId="0">Критериум!$A$1:$V$60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2" l="1"/>
  <c r="S48" i="2"/>
  <c r="S47" i="2"/>
  <c r="S52" i="2"/>
  <c r="S51" i="2"/>
  <c r="S50" i="2"/>
  <c r="S49" i="2"/>
  <c r="S24" i="2"/>
  <c r="S25" i="2"/>
  <c r="S23" i="2"/>
  <c r="P60" i="2"/>
  <c r="F60" i="2"/>
  <c r="V51" i="2"/>
  <c r="V50" i="2"/>
  <c r="V49" i="2"/>
  <c r="V48" i="2"/>
  <c r="V47" i="2"/>
  <c r="V46" i="2"/>
  <c r="V45" i="2"/>
</calcChain>
</file>

<file path=xl/sharedStrings.xml><?xml version="1.0" encoding="utf-8"?>
<sst xmlns="http://schemas.openxmlformats.org/spreadsheetml/2006/main" count="158" uniqueCount="110">
  <si>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</si>
  <si>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</si>
  <si>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</si>
  <si>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</si>
  <si>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</si>
  <si>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</si>
  <si>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</si>
  <si>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</si>
  <si>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</si>
  <si>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</si>
  <si>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</si>
  <si>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МЕСТО</t>
  </si>
  <si>
    <t>НОМЕР</t>
  </si>
  <si>
    <t>КОД UCI</t>
  </si>
  <si>
    <t>ФАМИЛИЯ ИМЯ</t>
  </si>
  <si>
    <t>РАЗРЯД,
ЗВАНИЕ</t>
  </si>
  <si>
    <t>ТЕРРИТОРИАЛЬНАЯ ПРИНАДЛЕЖНОСТЬ</t>
  </si>
  <si>
    <t>ОЧКИ НА ПРОМЕЖУТОЧНЫХ ФИНИШАХ</t>
  </si>
  <si>
    <t>РЕЗУЛЬТАТ очки</t>
  </si>
  <si>
    <t>Доп. Инфо</t>
  </si>
  <si>
    <t>ВЫПОЛНЕНИЕ НТУ ЕВСК</t>
  </si>
  <si>
    <t>ПРИМЕЧАНИЕ</t>
  </si>
  <si>
    <t>НФ</t>
  </si>
  <si>
    <t>НС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</si>
  <si>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</si>
  <si>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</si>
  <si>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</si>
  <si>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</si>
  <si>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</si>
  <si>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КМС</t>
  </si>
  <si>
    <t>шоссе - критериум 20-40 км</t>
  </si>
  <si>
    <t>Московская область</t>
  </si>
  <si>
    <t>Республика Адыгея</t>
  </si>
  <si>
    <t>1 СР</t>
  </si>
  <si>
    <t>3 СР</t>
  </si>
  <si>
    <t>2 СР</t>
  </si>
  <si>
    <t>НАЗВАНИЕ ТРАССЫ / РЕГ. НОМЕР:</t>
  </si>
  <si>
    <t>Управление физической культуры и спорта Орловской области</t>
  </si>
  <si>
    <t>Орловская региональная федерация велосипедного спорта</t>
  </si>
  <si>
    <t>"ГОРОД ПЕРВОГО САЛЮТА" КУБОК "ГАЗПРОМ-РУСВЕЛО"</t>
  </si>
  <si>
    <t>Юниоры 17-18 лет</t>
  </si>
  <si>
    <r>
      <rPr>
        <b/>
        <sz val="11"/>
        <rFont val="Calibri"/>
        <family val="2"/>
        <charset val="204"/>
        <scheme val="minor"/>
      </rPr>
      <t xml:space="preserve"> МЕСТО ПРОВЕДЕНИЯ</t>
    </r>
    <r>
      <rPr>
        <sz val="11"/>
        <rFont val="Calibri"/>
        <family val="2"/>
        <charset val="204"/>
        <scheme val="minor"/>
      </rPr>
      <t>: г. Орел</t>
    </r>
  </si>
  <si>
    <r>
      <rPr>
        <b/>
        <sz val="11"/>
        <rFont val="Calibri"/>
        <family val="2"/>
        <charset val="204"/>
        <scheme val="minor"/>
      </rP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31 июля 2021 года</t>
    </r>
  </si>
  <si>
    <r>
      <rPr>
        <b/>
        <sz val="11"/>
        <color theme="1"/>
        <rFont val="Calibri"/>
        <family val="2"/>
        <charset val="204"/>
        <scheme val="minor"/>
      </rPr>
      <t>НАЧАЛО ГОНКИ:</t>
    </r>
    <r>
      <rPr>
        <sz val="11"/>
        <color theme="1"/>
        <rFont val="Calibri"/>
        <family val="2"/>
        <charset val="204"/>
        <scheme val="minor"/>
      </rPr>
      <t xml:space="preserve"> 18ч 45м </t>
    </r>
  </si>
  <si>
    <r>
      <rPr>
        <b/>
        <sz val="11"/>
        <color theme="1"/>
        <rFont val="Calibri"/>
        <family val="2"/>
        <charset val="204"/>
        <scheme val="minor"/>
      </rPr>
      <t xml:space="preserve">ОКОНЧАНИЕ ГОНКИ: </t>
    </r>
    <r>
      <rPr>
        <sz val="11"/>
        <color theme="1"/>
        <rFont val="Calibri"/>
        <family val="2"/>
        <charset val="204"/>
        <scheme val="minor"/>
      </rPr>
      <t>19ч 50м</t>
    </r>
  </si>
  <si>
    <t>№ ВРВС: 0080721811С</t>
  </si>
  <si>
    <t>№ ЕКП 2021: 35550</t>
  </si>
  <si>
    <t>МАКСИМАЛЬНЫЙ ПЕРЕПАД (HD) (м): 20</t>
  </si>
  <si>
    <t>СУММА ПЕРЕПАДОВ (ТС) (м): 550</t>
  </si>
  <si>
    <t>1,4/25</t>
  </si>
  <si>
    <r>
      <t xml:space="preserve">ДИСТАНЦИЯ: </t>
    </r>
    <r>
      <rPr>
        <b/>
        <sz val="9"/>
        <rFont val="Calibri"/>
        <family val="2"/>
        <charset val="204"/>
        <scheme val="minor"/>
      </rPr>
      <t>ДЛИНА КРУГА/КРУГОВ</t>
    </r>
  </si>
  <si>
    <t>ЖУРКИН С.Г. (1к., г. Орел)</t>
  </si>
  <si>
    <t>СТОЛЯРОВА Т.Е. (ВК, Орел)</t>
  </si>
  <si>
    <t>МЕНЬШОВ Д.Н. (ВК, Орел)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</si>
  <si>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</si>
  <si>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</si>
  <si>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</si>
  <si>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</si>
  <si>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</si>
  <si>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</si>
  <si>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</si>
  <si>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</si>
  <si>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</si>
  <si>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</si>
  <si>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</si>
  <si>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/>
  </si>
  <si>
    <t>Место на основном финише</t>
  </si>
  <si>
    <t>БЛОХИН Иван</t>
  </si>
  <si>
    <t>29.04.2004</t>
  </si>
  <si>
    <t>20.02.2004</t>
  </si>
  <si>
    <t>РАССКАЗОВ Даниил</t>
  </si>
  <si>
    <t>15.02.2004</t>
  </si>
  <si>
    <t>ЗИННИК Владислав</t>
  </si>
  <si>
    <t>ВОЛКОВ Дмитрий</t>
  </si>
  <si>
    <t>ДЕМЧЕНКО Даниил</t>
  </si>
  <si>
    <t>27.10.2003</t>
  </si>
  <si>
    <t>ШАЛЫГИН Кирилл</t>
  </si>
  <si>
    <t>04.02.2004</t>
  </si>
  <si>
    <t>ДОЛМАТОВ Александр</t>
  </si>
  <si>
    <t>22.09.2003</t>
  </si>
  <si>
    <t>СИДОВ Роман</t>
  </si>
  <si>
    <t>ХОЛУЕВ Павел</t>
  </si>
  <si>
    <t>НЕКРАСОВ Никита</t>
  </si>
  <si>
    <t>24.09.2004</t>
  </si>
  <si>
    <t>БЕРЕЖНОВ Юрий</t>
  </si>
  <si>
    <t>ГАЛИЦКИЙ Артем</t>
  </si>
  <si>
    <t>30 07.2004</t>
  </si>
  <si>
    <t>ШУМАКОВ Никита</t>
  </si>
  <si>
    <t>08.02.2004</t>
  </si>
  <si>
    <t>СУПОНЕВ Александр</t>
  </si>
  <si>
    <t>ТРУБЕЦКОЙ Арсений</t>
  </si>
  <si>
    <t>20.06.2004</t>
  </si>
  <si>
    <t>ДМИТРИЕВ Иван</t>
  </si>
  <si>
    <t>10.10.2003</t>
  </si>
  <si>
    <t>МАЛИНОВСКИЙ Никита</t>
  </si>
  <si>
    <t>РОСЛЯКОВ Владислав</t>
  </si>
  <si>
    <t>26.07.2004</t>
  </si>
  <si>
    <t>КОНДРАТЬЕВ Артем</t>
  </si>
  <si>
    <t>09.11.2003</t>
  </si>
  <si>
    <t>СМИРН0В Владислав</t>
  </si>
  <si>
    <t>ДАТА РОЖД.</t>
  </si>
  <si>
    <t>Нижегородская область</t>
  </si>
  <si>
    <t>Псковская область</t>
  </si>
  <si>
    <t>Орловская область</t>
  </si>
  <si>
    <t>Воронежская область</t>
  </si>
  <si>
    <t>Курская область</t>
  </si>
  <si>
    <t>Температура: +26//+25</t>
  </si>
  <si>
    <t>Влажность: 60%</t>
  </si>
  <si>
    <t>Осадки: ясно</t>
  </si>
  <si>
    <t>Ветер: 5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</si>
</sst>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2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3" fillId="0" borderId="0"/>
  </cellStyleXfs>
  <cellXfs count="160">
    <xf numFmtId="0" fontId="0" fillId="0" borderId="0" xfId="0"/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5" fillId="0" borderId="7" xfId="1" applyFont="1" applyBorder="1"/>
    <xf numFmtId="0" fontId="9" fillId="0" borderId="7" xfId="1" applyFont="1" applyBorder="1" applyAlignment="1">
      <alignment vertical="center"/>
    </xf>
    <xf numFmtId="0" fontId="11" fillId="0" borderId="7" xfId="1" applyFont="1" applyBorder="1" applyAlignment="1">
      <alignment horizontal="righ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0" fontId="10" fillId="0" borderId="12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9" fillId="0" borderId="13" xfId="1" applyFont="1" applyFill="1" applyBorder="1" applyAlignment="1">
      <alignment horizontal="right" vertical="center"/>
    </xf>
    <xf numFmtId="0" fontId="10" fillId="0" borderId="15" xfId="1" applyFont="1" applyBorder="1" applyAlignment="1">
      <alignment horizontal="left" vertical="center"/>
    </xf>
    <xf numFmtId="0" fontId="9" fillId="0" borderId="13" xfId="1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9" fillId="0" borderId="13" xfId="1" applyFont="1" applyBorder="1" applyAlignment="1">
      <alignment horizontal="right" vertical="center"/>
    </xf>
    <xf numFmtId="0" fontId="10" fillId="0" borderId="17" xfId="1" applyFont="1" applyFill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right" vertical="center"/>
    </xf>
    <xf numFmtId="0" fontId="5" fillId="0" borderId="18" xfId="1" applyFont="1" applyBorder="1" applyAlignment="1">
      <alignment vertical="center"/>
    </xf>
    <xf numFmtId="0" fontId="10" fillId="0" borderId="19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18" xfId="1" applyFont="1" applyBorder="1" applyAlignment="1">
      <alignment vertical="center"/>
    </xf>
    <xf numFmtId="49" fontId="9" fillId="0" borderId="20" xfId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8" fillId="0" borderId="8" xfId="1" applyFont="1" applyBorder="1" applyAlignment="1">
      <alignment horizontal="right" vertical="center"/>
    </xf>
    <xf numFmtId="0" fontId="2" fillId="0" borderId="7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49" fontId="9" fillId="0" borderId="15" xfId="1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9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 wrapText="1"/>
    </xf>
    <xf numFmtId="0" fontId="12" fillId="2" borderId="23" xfId="2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49" fontId="9" fillId="0" borderId="30" xfId="1" applyNumberFormat="1" applyFont="1" applyBorder="1" applyAlignment="1">
      <alignment vertical="center"/>
    </xf>
    <xf numFmtId="49" fontId="9" fillId="0" borderId="8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49" fontId="9" fillId="0" borderId="32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49" fontId="9" fillId="0" borderId="32" xfId="1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 wrapText="1"/>
    </xf>
    <xf numFmtId="0" fontId="12" fillId="2" borderId="35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37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 wrapText="1"/>
    </xf>
    <xf numFmtId="0" fontId="20" fillId="0" borderId="23" xfId="3" applyFont="1" applyFill="1" applyBorder="1" applyAlignment="1">
      <alignment vertical="center" wrapText="1"/>
    </xf>
    <xf numFmtId="165" fontId="20" fillId="0" borderId="23" xfId="4" applyNumberFormat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0" fontId="20" fillId="0" borderId="23" xfId="4" applyFont="1" applyFill="1" applyBorder="1" applyAlignment="1">
      <alignment vertical="center" wrapText="1"/>
    </xf>
    <xf numFmtId="0" fontId="5" fillId="0" borderId="23" xfId="1" applyFont="1" applyBorder="1" applyAlignment="1">
      <alignment horizontal="center" vertical="center"/>
    </xf>
    <xf numFmtId="1" fontId="20" fillId="0" borderId="23" xfId="4" applyNumberFormat="1" applyFont="1" applyFill="1" applyBorder="1" applyAlignment="1">
      <alignment horizontal="center" vertical="center" wrapText="1"/>
    </xf>
    <xf numFmtId="0" fontId="5" fillId="0" borderId="23" xfId="1" applyNumberFormat="1" applyFont="1" applyFill="1" applyBorder="1" applyAlignment="1" applyProtection="1">
      <alignment horizontal="center" vertical="center"/>
    </xf>
    <xf numFmtId="0" fontId="5" fillId="0" borderId="37" xfId="1" applyNumberFormat="1" applyFont="1" applyFill="1" applyBorder="1" applyAlignment="1" applyProtection="1">
      <alignment horizontal="center" vertical="center"/>
    </xf>
    <xf numFmtId="0" fontId="21" fillId="0" borderId="2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 wrapText="1"/>
    </xf>
    <xf numFmtId="0" fontId="20" fillId="0" borderId="39" xfId="3" applyFont="1" applyFill="1" applyBorder="1" applyAlignment="1">
      <alignment vertical="center" wrapText="1"/>
    </xf>
    <xf numFmtId="165" fontId="20" fillId="0" borderId="39" xfId="4" applyNumberFormat="1" applyFont="1" applyFill="1" applyBorder="1" applyAlignment="1">
      <alignment horizontal="center" vertical="center" wrapText="1"/>
    </xf>
    <xf numFmtId="164" fontId="5" fillId="0" borderId="39" xfId="1" applyNumberFormat="1" applyFont="1" applyFill="1" applyBorder="1" applyAlignment="1">
      <alignment horizontal="center" vertical="center" wrapText="1"/>
    </xf>
    <xf numFmtId="0" fontId="20" fillId="0" borderId="39" xfId="4" applyFont="1" applyFill="1" applyBorder="1" applyAlignment="1">
      <alignment vertical="center" wrapText="1"/>
    </xf>
    <xf numFmtId="1" fontId="20" fillId="0" borderId="39" xfId="4" applyNumberFormat="1" applyFont="1" applyFill="1" applyBorder="1" applyAlignment="1">
      <alignment horizontal="center" vertical="center" wrapText="1"/>
    </xf>
    <xf numFmtId="0" fontId="5" fillId="0" borderId="39" xfId="1" applyNumberFormat="1" applyFont="1" applyFill="1" applyBorder="1" applyAlignment="1" applyProtection="1">
      <alignment horizontal="center" vertical="center"/>
    </xf>
    <xf numFmtId="0" fontId="5" fillId="0" borderId="40" xfId="1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1"/>
    <cellStyle name="Обычный 4" xfId="5"/>
    <cellStyle name="Обычный_ID4938_RS 2" xfId="3"/>
    <cellStyle name="Обычный_ID4938_RS_1" xfId="4"/>
    <cellStyle name="Обычный_Стартовый протокол Смирнов_20101106_Results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630059</xdr:colOff>
      <xdr:row>0</xdr:row>
      <xdr:rowOff>78441</xdr:rowOff>
    </xdr:from>
    <xdr:to>
      <xdr:col>3</xdr:col>
      <xdr:colOff>865104</xdr:colOff>
      <xdr:row>3</xdr:row>
      <xdr:rowOff>137563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383" y="78441"/>
          <a:ext cx="1075487" cy="7987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560295</xdr:colOff>
      <xdr:row>3</xdr:row>
      <xdr:rowOff>157670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467971" cy="883652"/>
        </a:xfrm>
        <a:prstGeom prst="rect">
          <a:avLst/>
        </a:prstGeom>
      </xdr:spPr>
    </xdr:pic>
    <xdr:clientData/>
  </xdr:twoCellAnchor>
  <xdr:oneCellAnchor>
    <xdr:from>
      <xdr:col>21</xdr:col>
      <xdr:colOff>278082</xdr:colOff>
      <xdr:row>0</xdr:row>
      <xdr:rowOff>78441</xdr:rowOff>
    </xdr:from>
    <xdr:ext cx="831086" cy="801549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10641" y="78441"/>
          <a:ext cx="831086" cy="801549"/>
        </a:xfrm>
        <a:prstGeom prst="rect">
          <a:avLst/>
        </a:prstGeom>
      </xdr:spPr>
    </xdr:pic>
    <xdr:clientData/>
  </xdr:oneCellAnchor>
  <xdr:oneCellAnchor>
    <xdr:from>
      <xdr:col>6</xdr:col>
      <xdr:colOff>862853</xdr:colOff>
      <xdr:row>54</xdr:row>
      <xdr:rowOff>123265</xdr:rowOff>
    </xdr:from>
    <xdr:ext cx="1152525" cy="609601"/>
    <xdr:pic>
      <xdr:nvPicPr>
        <xdr:cNvPr id="6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785" t="6771" r="50074" b="59896"/>
        <a:stretch/>
      </xdr:blipFill>
      <xdr:spPr>
        <a:xfrm>
          <a:off x="6051177" y="38862000"/>
          <a:ext cx="1152525" cy="609601"/>
        </a:xfrm>
        <a:prstGeom prst="rect">
          <a:avLst/>
        </a:prstGeom>
        <a:effectLst>
          <a:glow rad="127000">
            <a:schemeClr val="bg1"/>
          </a:glow>
        </a:effectLst>
      </xdr:spPr>
    </xdr:pic>
    <xdr:clientData/>
  </xdr:oneCellAnchor>
  <xdr:oneCellAnchor>
    <xdr:from>
      <xdr:col>18</xdr:col>
      <xdr:colOff>280147</xdr:colOff>
      <xdr:row>55</xdr:row>
      <xdr:rowOff>33618</xdr:rowOff>
    </xdr:from>
    <xdr:ext cx="1476375" cy="428625"/>
    <xdr:pic>
      <xdr:nvPicPr>
        <xdr:cNvPr id="7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700" t="8334" r="7905" b="68229"/>
        <a:stretch/>
      </xdr:blipFill>
      <xdr:spPr>
        <a:xfrm>
          <a:off x="10600765" y="38940442"/>
          <a:ext cx="1476375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61"/>
  <sheetViews>
    <sheetView tabSelected="1" view="pageBreakPreview" zoomScale="85" zoomScaleNormal="90" zoomScaleSheetLayoutView="85" workbookViewId="0">
      <selection activeCell="L49" sqref="L49"/>
    </sheetView>
  </sheetViews>
  <sheetFormatPr defaultRowHeight="12.75" x14ac:dyDescent="0.2"/>
  <cols>
    <col min="1" max="1" width="5.625" style="1" customWidth="1"/>
    <col min="2" max="2" width="6.25" style="38" customWidth="1"/>
    <col min="3" max="3" width="11" style="38" customWidth="1"/>
    <col min="4" max="4" width="18.25" style="1" customWidth="1"/>
    <col min="5" max="5" width="10.375" style="1" customWidth="1"/>
    <col min="6" max="6" width="7.75" style="1" customWidth="1"/>
    <col min="7" max="7" width="18" style="1" customWidth="1"/>
    <col min="8" max="16" width="3.25" style="1" customWidth="1"/>
    <col min="17" max="17" width="2.75" style="1" bestFit="1" customWidth="1"/>
    <col min="18" max="18" width="18.375" style="1" customWidth="1"/>
    <col min="19" max="19" width="8.75" style="1" customWidth="1"/>
    <col min="20" max="20" width="9.125" style="1" customWidth="1"/>
    <col min="21" max="21" width="11.5" style="1" customWidth="1"/>
    <col min="22" max="22" width="16.375" style="1" customWidth="1"/>
    <col min="23" max="16384" width="9" style="1"/>
  </cols>
  <sheetData>
    <row r="1" spans="1:22" ht="15.7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1" x14ac:dyDescent="0.2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21" x14ac:dyDescent="0.2">
      <c r="A4" s="44" t="s">
        <v>38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5.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2" customFormat="1" ht="20.25" customHeight="1" x14ac:dyDescent="0.2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2" customFormat="1" ht="18" customHeight="1" x14ac:dyDescent="0.2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2" customFormat="1" ht="22.5" customHeight="1" thickBot="1" x14ac:dyDescent="0.25">
      <c r="A8" s="52" t="s">
        <v>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24" customHeight="1" thickTop="1" x14ac:dyDescent="0.2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</row>
    <row r="10" spans="1:22" ht="18" customHeight="1" x14ac:dyDescent="0.2">
      <c r="A10" s="49" t="s">
        <v>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</row>
    <row r="11" spans="1:22" ht="19.5" customHeight="1" x14ac:dyDescent="0.2">
      <c r="A11" s="49" t="s">
        <v>40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1:22" ht="3.75" customHeight="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</row>
    <row r="13" spans="1:22" ht="15.75" x14ac:dyDescent="0.2">
      <c r="A13" s="6" t="s">
        <v>41</v>
      </c>
      <c r="B13" s="7"/>
      <c r="C13" s="7"/>
      <c r="D13" s="8"/>
      <c r="E13" s="40"/>
      <c r="F13" s="40"/>
      <c r="G13" s="53" t="s">
        <v>43</v>
      </c>
      <c r="H13" s="40"/>
      <c r="I13" s="40"/>
      <c r="J13" s="40"/>
      <c r="K13" s="40"/>
      <c r="L13" s="40"/>
      <c r="M13" s="9"/>
      <c r="N13" s="9"/>
      <c r="O13" s="9"/>
      <c r="P13" s="9"/>
      <c r="Q13" s="9"/>
      <c r="R13" s="9"/>
      <c r="S13" s="9"/>
      <c r="T13" s="9"/>
      <c r="U13" s="10"/>
      <c r="V13" s="39" t="s">
        <v>45</v>
      </c>
    </row>
    <row r="14" spans="1:22" ht="15.75" x14ac:dyDescent="0.2">
      <c r="A14" s="11" t="s">
        <v>42</v>
      </c>
      <c r="B14" s="12"/>
      <c r="C14" s="12"/>
      <c r="D14" s="13"/>
      <c r="E14" s="41"/>
      <c r="F14" s="41"/>
      <c r="G14" s="54" t="s">
        <v>44</v>
      </c>
      <c r="H14" s="41"/>
      <c r="I14" s="41"/>
      <c r="J14" s="41"/>
      <c r="K14" s="41"/>
      <c r="L14" s="41"/>
      <c r="M14" s="13"/>
      <c r="N14" s="13"/>
      <c r="O14" s="13"/>
      <c r="P14" s="13"/>
      <c r="Q14" s="13"/>
      <c r="R14" s="13"/>
      <c r="S14" s="13"/>
      <c r="T14" s="13"/>
      <c r="U14" s="14"/>
      <c r="V14" s="15" t="s">
        <v>46</v>
      </c>
    </row>
    <row r="15" spans="1:22" ht="15" x14ac:dyDescent="0.2">
      <c r="A15" s="57" t="s">
        <v>5</v>
      </c>
      <c r="B15" s="58"/>
      <c r="C15" s="58"/>
      <c r="D15" s="58"/>
      <c r="E15" s="58"/>
      <c r="F15" s="58"/>
      <c r="G15" s="59"/>
      <c r="H15" s="60" t="s">
        <v>6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61"/>
    </row>
    <row r="16" spans="1:22" ht="15" x14ac:dyDescent="0.2">
      <c r="A16" s="16" t="s">
        <v>7</v>
      </c>
      <c r="B16" s="17"/>
      <c r="C16" s="17"/>
      <c r="D16" s="18"/>
      <c r="E16" s="18"/>
      <c r="F16" s="18"/>
      <c r="G16" s="19"/>
      <c r="H16" s="20" t="s">
        <v>36</v>
      </c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3"/>
      <c r="V16" s="24"/>
    </row>
    <row r="17" spans="1:22" ht="15" x14ac:dyDescent="0.2">
      <c r="A17" s="16" t="s">
        <v>8</v>
      </c>
      <c r="B17" s="23"/>
      <c r="C17" s="23"/>
      <c r="D17" s="25"/>
      <c r="E17" s="26"/>
      <c r="F17" s="25"/>
      <c r="G17" s="55" t="s">
        <v>51</v>
      </c>
      <c r="H17" s="20" t="s">
        <v>47</v>
      </c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3"/>
      <c r="V17" s="24"/>
    </row>
    <row r="18" spans="1:22" ht="15" x14ac:dyDescent="0.2">
      <c r="A18" s="16" t="s">
        <v>9</v>
      </c>
      <c r="B18" s="17"/>
      <c r="C18" s="17"/>
      <c r="D18" s="26"/>
      <c r="E18" s="18"/>
      <c r="F18" s="18"/>
      <c r="G18" s="55" t="s">
        <v>52</v>
      </c>
      <c r="H18" s="20" t="s">
        <v>48</v>
      </c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3"/>
      <c r="V18" s="24"/>
    </row>
    <row r="19" spans="1:22" ht="15.75" thickBot="1" x14ac:dyDescent="0.25">
      <c r="A19" s="27" t="s">
        <v>10</v>
      </c>
      <c r="B19" s="28"/>
      <c r="C19" s="28"/>
      <c r="D19" s="29"/>
      <c r="E19" s="29"/>
      <c r="F19" s="30"/>
      <c r="G19" s="56" t="s">
        <v>53</v>
      </c>
      <c r="H19" s="31" t="s">
        <v>50</v>
      </c>
      <c r="I19" s="32"/>
      <c r="J19" s="32"/>
      <c r="K19" s="32"/>
      <c r="L19" s="32"/>
      <c r="M19" s="32"/>
      <c r="N19" s="28"/>
      <c r="O19" s="33"/>
      <c r="P19" s="33"/>
      <c r="Q19" s="33"/>
      <c r="R19" s="33"/>
      <c r="S19" s="33"/>
      <c r="T19" s="33"/>
      <c r="U19" s="28">
        <v>34</v>
      </c>
      <c r="V19" s="34" t="s">
        <v>49</v>
      </c>
    </row>
    <row r="20" spans="1:22" ht="6.75" customHeight="1" thickTop="1" thickBot="1" x14ac:dyDescent="0.25">
      <c r="A20" s="35"/>
      <c r="B20" s="36"/>
      <c r="C20" s="3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37" customFormat="1" ht="21.75" customHeight="1" thickTop="1" x14ac:dyDescent="0.2">
      <c r="A21" s="126" t="s">
        <v>11</v>
      </c>
      <c r="B21" s="100" t="s">
        <v>12</v>
      </c>
      <c r="C21" s="100" t="s">
        <v>13</v>
      </c>
      <c r="D21" s="100" t="s">
        <v>14</v>
      </c>
      <c r="E21" s="100" t="s">
        <v>100</v>
      </c>
      <c r="F21" s="100" t="s">
        <v>15</v>
      </c>
      <c r="G21" s="100" t="s">
        <v>16</v>
      </c>
      <c r="H21" s="127" t="s">
        <v>17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00" t="s">
        <v>66</v>
      </c>
      <c r="S21" s="100" t="s">
        <v>18</v>
      </c>
      <c r="T21" s="100" t="s">
        <v>19</v>
      </c>
      <c r="U21" s="128" t="s">
        <v>20</v>
      </c>
      <c r="V21" s="129" t="s">
        <v>21</v>
      </c>
    </row>
    <row r="22" spans="1:22" s="37" customFormat="1" ht="18" customHeight="1" x14ac:dyDescent="0.2">
      <c r="A22" s="130"/>
      <c r="B22" s="101"/>
      <c r="C22" s="101"/>
      <c r="D22" s="101"/>
      <c r="E22" s="101"/>
      <c r="F22" s="101"/>
      <c r="G22" s="101"/>
      <c r="H22" s="131">
        <v>1</v>
      </c>
      <c r="I22" s="131">
        <v>2</v>
      </c>
      <c r="J22" s="131">
        <v>3</v>
      </c>
      <c r="K22" s="131">
        <v>4</v>
      </c>
      <c r="L22" s="131">
        <v>5</v>
      </c>
      <c r="M22" s="131">
        <v>6</v>
      </c>
      <c r="N22" s="131">
        <v>7</v>
      </c>
      <c r="O22" s="131">
        <v>8</v>
      </c>
      <c r="P22" s="131">
        <v>9</v>
      </c>
      <c r="Q22" s="131">
        <v>10</v>
      </c>
      <c r="R22" s="101"/>
      <c r="S22" s="101"/>
      <c r="T22" s="101"/>
      <c r="U22" s="132"/>
      <c r="V22" s="133"/>
    </row>
    <row r="23" spans="1:22" ht="24" customHeight="1" x14ac:dyDescent="0.2">
      <c r="A23" s="134">
        <v>1</v>
      </c>
      <c r="B23" s="135">
        <v>123</v>
      </c>
      <c r="C23" s="136">
        <v>10054315334</v>
      </c>
      <c r="D23" s="137" t="s">
        <v>67</v>
      </c>
      <c r="E23" s="138" t="s">
        <v>68</v>
      </c>
      <c r="F23" s="139" t="s">
        <v>29</v>
      </c>
      <c r="G23" s="140" t="s">
        <v>101</v>
      </c>
      <c r="H23" s="141">
        <v>5</v>
      </c>
      <c r="I23" s="141">
        <v>2</v>
      </c>
      <c r="J23" s="141">
        <v>3</v>
      </c>
      <c r="K23" s="141">
        <v>3</v>
      </c>
      <c r="L23" s="141">
        <v>5</v>
      </c>
      <c r="M23" s="141">
        <v>3</v>
      </c>
      <c r="N23" s="141">
        <v>3</v>
      </c>
      <c r="O23" s="141">
        <v>3</v>
      </c>
      <c r="P23" s="141">
        <v>3</v>
      </c>
      <c r="Q23" s="141">
        <v>5</v>
      </c>
      <c r="R23" s="142">
        <v>1</v>
      </c>
      <c r="S23" s="142">
        <f>SUM(H23:Q23)</f>
        <v>35</v>
      </c>
      <c r="T23" s="142"/>
      <c r="U23" s="143" t="s">
        <v>59</v>
      </c>
      <c r="V23" s="144"/>
    </row>
    <row r="24" spans="1:22" ht="24" customHeight="1" x14ac:dyDescent="0.2">
      <c r="A24" s="134">
        <v>2</v>
      </c>
      <c r="B24" s="135">
        <v>120</v>
      </c>
      <c r="C24" s="145"/>
      <c r="D24" s="137" t="s">
        <v>99</v>
      </c>
      <c r="E24" s="138" t="s">
        <v>69</v>
      </c>
      <c r="F24" s="139" t="s">
        <v>29</v>
      </c>
      <c r="G24" s="140" t="s">
        <v>32</v>
      </c>
      <c r="H24" s="141"/>
      <c r="I24" s="141"/>
      <c r="J24" s="141">
        <v>1</v>
      </c>
      <c r="K24" s="141">
        <v>2</v>
      </c>
      <c r="L24" s="141">
        <v>1</v>
      </c>
      <c r="M24" s="141">
        <v>1</v>
      </c>
      <c r="N24" s="141">
        <v>1</v>
      </c>
      <c r="O24" s="141">
        <v>1</v>
      </c>
      <c r="P24" s="141">
        <v>1</v>
      </c>
      <c r="Q24" s="141">
        <v>1</v>
      </c>
      <c r="R24" s="142">
        <v>2</v>
      </c>
      <c r="S24" s="142">
        <f t="shared" ref="S24:S25" si="0">SUM(H24:Q24)</f>
        <v>9</v>
      </c>
      <c r="T24" s="142"/>
      <c r="U24" s="143" t="s">
        <v>29</v>
      </c>
      <c r="V24" s="144"/>
    </row>
    <row r="25" spans="1:22" ht="24" customHeight="1" x14ac:dyDescent="0.2">
      <c r="A25" s="134">
        <v>3</v>
      </c>
      <c r="B25" s="135">
        <v>112</v>
      </c>
      <c r="C25" s="145">
        <v>10084106155</v>
      </c>
      <c r="D25" s="137" t="s">
        <v>70</v>
      </c>
      <c r="E25" s="138" t="s">
        <v>71</v>
      </c>
      <c r="F25" s="139" t="s">
        <v>29</v>
      </c>
      <c r="G25" s="140" t="s">
        <v>102</v>
      </c>
      <c r="H25" s="141">
        <v>1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2">
        <v>4</v>
      </c>
      <c r="S25" s="142">
        <f t="shared" si="0"/>
        <v>1</v>
      </c>
      <c r="T25" s="142"/>
      <c r="U25" s="143" t="s">
        <v>29</v>
      </c>
      <c r="V25" s="144"/>
    </row>
    <row r="26" spans="1:22" ht="24" customHeight="1" x14ac:dyDescent="0.2">
      <c r="A26" s="134">
        <v>4</v>
      </c>
      <c r="B26" s="135">
        <v>119</v>
      </c>
      <c r="C26" s="145">
        <v>10077247043</v>
      </c>
      <c r="D26" s="137" t="s">
        <v>72</v>
      </c>
      <c r="E26" s="138">
        <v>38128</v>
      </c>
      <c r="F26" s="139" t="s">
        <v>29</v>
      </c>
      <c r="G26" s="140" t="s">
        <v>32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2">
        <v>3</v>
      </c>
      <c r="S26" s="142"/>
      <c r="T26" s="142"/>
      <c r="U26" s="143" t="s">
        <v>29</v>
      </c>
      <c r="V26" s="144"/>
    </row>
    <row r="27" spans="1:22" ht="24" customHeight="1" x14ac:dyDescent="0.2">
      <c r="A27" s="134">
        <v>5</v>
      </c>
      <c r="B27" s="135">
        <v>109</v>
      </c>
      <c r="C27" s="145">
        <v>10917187331</v>
      </c>
      <c r="D27" s="137" t="s">
        <v>73</v>
      </c>
      <c r="E27" s="138">
        <v>38331</v>
      </c>
      <c r="F27" s="139" t="s">
        <v>33</v>
      </c>
      <c r="G27" s="140" t="s">
        <v>103</v>
      </c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2">
        <v>5</v>
      </c>
      <c r="S27" s="142"/>
      <c r="T27" s="142"/>
      <c r="U27" s="143"/>
      <c r="V27" s="144"/>
    </row>
    <row r="28" spans="1:22" ht="24" customHeight="1" x14ac:dyDescent="0.2">
      <c r="A28" s="134">
        <v>6</v>
      </c>
      <c r="B28" s="135">
        <v>117</v>
      </c>
      <c r="C28" s="145">
        <v>10114018531</v>
      </c>
      <c r="D28" s="137" t="s">
        <v>74</v>
      </c>
      <c r="E28" s="138" t="s">
        <v>75</v>
      </c>
      <c r="F28" s="139" t="s">
        <v>29</v>
      </c>
      <c r="G28" s="140" t="s">
        <v>32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>
        <v>6</v>
      </c>
      <c r="S28" s="142"/>
      <c r="T28" s="142"/>
      <c r="U28" s="143"/>
      <c r="V28" s="144"/>
    </row>
    <row r="29" spans="1:22" ht="24" customHeight="1" x14ac:dyDescent="0.2">
      <c r="A29" s="134">
        <v>7</v>
      </c>
      <c r="B29" s="135">
        <v>108</v>
      </c>
      <c r="C29" s="145">
        <v>10104580330</v>
      </c>
      <c r="D29" s="137" t="s">
        <v>76</v>
      </c>
      <c r="E29" s="138" t="s">
        <v>77</v>
      </c>
      <c r="F29" s="139" t="s">
        <v>33</v>
      </c>
      <c r="G29" s="140" t="s">
        <v>103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>
        <v>7</v>
      </c>
      <c r="S29" s="142"/>
      <c r="T29" s="142"/>
      <c r="U29" s="143"/>
      <c r="V29" s="144"/>
    </row>
    <row r="30" spans="1:22" ht="24" customHeight="1" x14ac:dyDescent="0.2">
      <c r="A30" s="134">
        <v>8</v>
      </c>
      <c r="B30" s="135">
        <v>121</v>
      </c>
      <c r="C30" s="145"/>
      <c r="D30" s="137" t="s">
        <v>78</v>
      </c>
      <c r="E30" s="138" t="s">
        <v>79</v>
      </c>
      <c r="F30" s="139" t="s">
        <v>29</v>
      </c>
      <c r="G30" s="140" t="s">
        <v>32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2">
        <v>8</v>
      </c>
      <c r="S30" s="142"/>
      <c r="T30" s="142"/>
      <c r="U30" s="143"/>
      <c r="V30" s="144"/>
    </row>
    <row r="31" spans="1:22" ht="24" customHeight="1" x14ac:dyDescent="0.2">
      <c r="A31" s="134" t="s">
        <v>22</v>
      </c>
      <c r="B31" s="135">
        <v>122</v>
      </c>
      <c r="C31" s="136"/>
      <c r="D31" s="137" t="s">
        <v>80</v>
      </c>
      <c r="E31" s="138">
        <v>38057</v>
      </c>
      <c r="F31" s="139" t="s">
        <v>29</v>
      </c>
      <c r="G31" s="140" t="s">
        <v>32</v>
      </c>
      <c r="H31" s="141"/>
      <c r="I31" s="141">
        <v>1</v>
      </c>
      <c r="J31" s="141"/>
      <c r="K31" s="141"/>
      <c r="L31" s="141"/>
      <c r="M31" s="141"/>
      <c r="N31" s="141"/>
      <c r="O31" s="141"/>
      <c r="P31" s="141"/>
      <c r="Q31" s="141"/>
      <c r="R31" s="142"/>
      <c r="S31" s="142"/>
      <c r="T31" s="142"/>
      <c r="U31" s="143"/>
      <c r="V31" s="144"/>
    </row>
    <row r="32" spans="1:22" ht="24" customHeight="1" x14ac:dyDescent="0.2">
      <c r="A32" s="134" t="s">
        <v>22</v>
      </c>
      <c r="B32" s="135">
        <v>101</v>
      </c>
      <c r="C32" s="136">
        <v>10072245075</v>
      </c>
      <c r="D32" s="137" t="s">
        <v>81</v>
      </c>
      <c r="E32" s="138">
        <v>38117</v>
      </c>
      <c r="F32" s="139" t="s">
        <v>29</v>
      </c>
      <c r="G32" s="140" t="s">
        <v>104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2"/>
      <c r="S32" s="142"/>
      <c r="T32" s="142"/>
      <c r="U32" s="143"/>
      <c r="V32" s="144"/>
    </row>
    <row r="33" spans="1:22" ht="24" customHeight="1" x14ac:dyDescent="0.2">
      <c r="A33" s="134" t="s">
        <v>22</v>
      </c>
      <c r="B33" s="135">
        <v>110</v>
      </c>
      <c r="C33" s="136"/>
      <c r="D33" s="137" t="s">
        <v>82</v>
      </c>
      <c r="E33" s="138" t="s">
        <v>83</v>
      </c>
      <c r="F33" s="139" t="s">
        <v>35</v>
      </c>
      <c r="G33" s="140" t="s">
        <v>103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2"/>
      <c r="S33" s="142"/>
      <c r="T33" s="142"/>
      <c r="U33" s="143"/>
      <c r="V33" s="144"/>
    </row>
    <row r="34" spans="1:22" ht="24" customHeight="1" x14ac:dyDescent="0.2">
      <c r="A34" s="134" t="s">
        <v>22</v>
      </c>
      <c r="B34" s="135">
        <v>100</v>
      </c>
      <c r="C34" s="145">
        <v>10082113817</v>
      </c>
      <c r="D34" s="137" t="s">
        <v>84</v>
      </c>
      <c r="E34" s="138" t="s">
        <v>77</v>
      </c>
      <c r="F34" s="139" t="s">
        <v>29</v>
      </c>
      <c r="G34" s="140" t="s">
        <v>104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2"/>
      <c r="S34" s="142"/>
      <c r="T34" s="142"/>
      <c r="U34" s="143"/>
      <c r="V34" s="144"/>
    </row>
    <row r="35" spans="1:22" ht="24" customHeight="1" x14ac:dyDescent="0.2">
      <c r="A35" s="134" t="s">
        <v>22</v>
      </c>
      <c r="B35" s="135">
        <v>118</v>
      </c>
      <c r="C35" s="136">
        <v>10096800223</v>
      </c>
      <c r="D35" s="137" t="s">
        <v>85</v>
      </c>
      <c r="E35" s="138" t="s">
        <v>86</v>
      </c>
      <c r="F35" s="139" t="s">
        <v>33</v>
      </c>
      <c r="G35" s="140" t="s">
        <v>32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3"/>
      <c r="V35" s="144"/>
    </row>
    <row r="36" spans="1:22" ht="24" customHeight="1" x14ac:dyDescent="0.2">
      <c r="A36" s="134" t="s">
        <v>22</v>
      </c>
      <c r="B36" s="135">
        <v>102</v>
      </c>
      <c r="C36" s="136"/>
      <c r="D36" s="137" t="s">
        <v>87</v>
      </c>
      <c r="E36" s="138" t="s">
        <v>88</v>
      </c>
      <c r="F36" s="139" t="s">
        <v>33</v>
      </c>
      <c r="G36" s="140" t="s">
        <v>105</v>
      </c>
      <c r="H36" s="146"/>
      <c r="I36" s="146"/>
      <c r="J36" s="146"/>
      <c r="K36" s="146"/>
      <c r="L36" s="146"/>
      <c r="M36" s="146"/>
      <c r="N36" s="147"/>
      <c r="O36" s="147"/>
      <c r="P36" s="147"/>
      <c r="Q36" s="147"/>
      <c r="R36" s="146"/>
      <c r="S36" s="142"/>
      <c r="T36" s="148"/>
      <c r="U36" s="148"/>
      <c r="V36" s="149"/>
    </row>
    <row r="37" spans="1:22" ht="24" customHeight="1" x14ac:dyDescent="0.2">
      <c r="A37" s="134" t="s">
        <v>22</v>
      </c>
      <c r="B37" s="135">
        <v>111</v>
      </c>
      <c r="C37" s="136"/>
      <c r="D37" s="137" t="s">
        <v>89</v>
      </c>
      <c r="E37" s="138">
        <v>37646</v>
      </c>
      <c r="F37" s="139" t="s">
        <v>33</v>
      </c>
      <c r="G37" s="140" t="s">
        <v>103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2"/>
      <c r="S37" s="142"/>
      <c r="T37" s="142"/>
      <c r="U37" s="143"/>
      <c r="V37" s="144"/>
    </row>
    <row r="38" spans="1:22" ht="24" customHeight="1" x14ac:dyDescent="0.2">
      <c r="A38" s="134" t="s">
        <v>23</v>
      </c>
      <c r="B38" s="135">
        <v>103</v>
      </c>
      <c r="C38" s="136">
        <v>10060269316</v>
      </c>
      <c r="D38" s="137" t="s">
        <v>90</v>
      </c>
      <c r="E38" s="138" t="s">
        <v>91</v>
      </c>
      <c r="F38" s="139" t="s">
        <v>29</v>
      </c>
      <c r="G38" s="140" t="s">
        <v>31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3"/>
      <c r="V38" s="144"/>
    </row>
    <row r="39" spans="1:22" ht="24" customHeight="1" x14ac:dyDescent="0.2">
      <c r="A39" s="134" t="s">
        <v>23</v>
      </c>
      <c r="B39" s="135">
        <v>104</v>
      </c>
      <c r="C39" s="136">
        <v>10036069028</v>
      </c>
      <c r="D39" s="137" t="s">
        <v>92</v>
      </c>
      <c r="E39" s="138" t="s">
        <v>93</v>
      </c>
      <c r="F39" s="139" t="s">
        <v>29</v>
      </c>
      <c r="G39" s="140" t="s">
        <v>31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3"/>
      <c r="V39" s="144"/>
    </row>
    <row r="40" spans="1:22" ht="24" customHeight="1" x14ac:dyDescent="0.2">
      <c r="A40" s="134" t="s">
        <v>23</v>
      </c>
      <c r="B40" s="135">
        <v>105</v>
      </c>
      <c r="C40" s="136">
        <v>10089252310</v>
      </c>
      <c r="D40" s="137" t="s">
        <v>94</v>
      </c>
      <c r="E40" s="138">
        <v>38144</v>
      </c>
      <c r="F40" s="139" t="s">
        <v>29</v>
      </c>
      <c r="G40" s="140" t="s">
        <v>31</v>
      </c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3"/>
      <c r="V40" s="144"/>
    </row>
    <row r="41" spans="1:22" ht="24" customHeight="1" x14ac:dyDescent="0.2">
      <c r="A41" s="134" t="s">
        <v>23</v>
      </c>
      <c r="B41" s="135">
        <v>106</v>
      </c>
      <c r="C41" s="136">
        <v>10083456408</v>
      </c>
      <c r="D41" s="137" t="s">
        <v>95</v>
      </c>
      <c r="E41" s="138" t="s">
        <v>96</v>
      </c>
      <c r="F41" s="139" t="s">
        <v>29</v>
      </c>
      <c r="G41" s="140" t="s">
        <v>31</v>
      </c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3"/>
      <c r="V41" s="144"/>
    </row>
    <row r="42" spans="1:22" ht="24" customHeight="1" thickBot="1" x14ac:dyDescent="0.25">
      <c r="A42" s="150" t="s">
        <v>23</v>
      </c>
      <c r="B42" s="151">
        <v>107</v>
      </c>
      <c r="C42" s="152">
        <v>10036052860</v>
      </c>
      <c r="D42" s="153" t="s">
        <v>97</v>
      </c>
      <c r="E42" s="154" t="s">
        <v>98</v>
      </c>
      <c r="F42" s="155" t="s">
        <v>29</v>
      </c>
      <c r="G42" s="156" t="s">
        <v>31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9"/>
    </row>
    <row r="43" spans="1:22" ht="8.25" customHeight="1" thickTop="1" thickBot="1" x14ac:dyDescent="0.25">
      <c r="A43" s="35"/>
      <c r="B43" s="36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13.5" customHeight="1" thickTop="1" x14ac:dyDescent="0.2">
      <c r="A44" s="62" t="s">
        <v>24</v>
      </c>
      <c r="B44" s="63"/>
      <c r="C44" s="63"/>
      <c r="D44" s="63"/>
      <c r="E44" s="64"/>
      <c r="F44" s="64"/>
      <c r="G44" s="64"/>
      <c r="H44" s="63" t="s">
        <v>25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5"/>
    </row>
    <row r="45" spans="1:22" ht="13.5" customHeight="1" x14ac:dyDescent="0.2">
      <c r="A45" s="66" t="s">
        <v>106</v>
      </c>
      <c r="B45" s="67"/>
      <c r="C45" s="68"/>
      <c r="D45" s="69"/>
      <c r="E45" s="70"/>
      <c r="F45" s="69"/>
      <c r="G45" s="71"/>
      <c r="H45" s="72"/>
      <c r="I45" s="72"/>
      <c r="J45" s="72"/>
      <c r="K45" s="72"/>
      <c r="L45" s="72"/>
      <c r="M45" s="73"/>
      <c r="N45" s="73"/>
      <c r="Q45" s="73"/>
      <c r="R45" s="122" t="s">
        <v>54</v>
      </c>
      <c r="S45" s="123">
        <v>7</v>
      </c>
      <c r="U45" s="124" t="s">
        <v>55</v>
      </c>
      <c r="V45" s="125">
        <f>COUNTIF(F$21:F139,"ЗМС")</f>
        <v>0</v>
      </c>
    </row>
    <row r="46" spans="1:22" ht="13.5" customHeight="1" x14ac:dyDescent="0.2">
      <c r="A46" s="66" t="s">
        <v>107</v>
      </c>
      <c r="B46" s="67"/>
      <c r="C46" s="78"/>
      <c r="D46" s="79"/>
      <c r="E46" s="80"/>
      <c r="F46" s="79"/>
      <c r="G46" s="81"/>
      <c r="H46" s="72"/>
      <c r="I46" s="72"/>
      <c r="J46" s="72"/>
      <c r="K46" s="72"/>
      <c r="L46" s="72"/>
      <c r="M46" s="73"/>
      <c r="N46" s="73"/>
      <c r="Q46" s="73"/>
      <c r="R46" s="74" t="s">
        <v>56</v>
      </c>
      <c r="S46" s="75">
        <f>S47+S52</f>
        <v>20</v>
      </c>
      <c r="U46" s="76" t="s">
        <v>57</v>
      </c>
      <c r="V46" s="77">
        <f>COUNTIF(F$20:F138,"МСМК")</f>
        <v>0</v>
      </c>
    </row>
    <row r="47" spans="1:22" ht="13.5" customHeight="1" x14ac:dyDescent="0.2">
      <c r="A47" s="66" t="s">
        <v>108</v>
      </c>
      <c r="B47" s="67"/>
      <c r="C47" s="82"/>
      <c r="D47" s="79"/>
      <c r="E47" s="80"/>
      <c r="F47" s="79"/>
      <c r="G47" s="81"/>
      <c r="H47" s="72"/>
      <c r="I47" s="72"/>
      <c r="J47" s="72"/>
      <c r="K47" s="72"/>
      <c r="L47" s="72"/>
      <c r="M47" s="73"/>
      <c r="N47" s="73"/>
      <c r="Q47" s="73"/>
      <c r="R47" s="74" t="s">
        <v>58</v>
      </c>
      <c r="S47" s="75">
        <f>S48+S49+S51</f>
        <v>15</v>
      </c>
      <c r="U47" s="76" t="s">
        <v>59</v>
      </c>
      <c r="V47" s="77">
        <f>COUNTIF(F$20:F42,"МС")</f>
        <v>0</v>
      </c>
    </row>
    <row r="48" spans="1:22" ht="13.5" customHeight="1" x14ac:dyDescent="0.2">
      <c r="A48" s="66" t="s">
        <v>109</v>
      </c>
      <c r="B48" s="67"/>
      <c r="C48" s="82"/>
      <c r="D48" s="79"/>
      <c r="E48" s="80"/>
      <c r="F48" s="79"/>
      <c r="G48" s="81"/>
      <c r="H48" s="72"/>
      <c r="I48" s="72"/>
      <c r="J48" s="72"/>
      <c r="K48" s="72"/>
      <c r="L48" s="72"/>
      <c r="M48" s="73"/>
      <c r="N48" s="73"/>
      <c r="Q48" s="73"/>
      <c r="R48" s="74" t="s">
        <v>60</v>
      </c>
      <c r="S48" s="75">
        <f>COUNT(A23:A42)</f>
        <v>8</v>
      </c>
      <c r="U48" s="76" t="s">
        <v>29</v>
      </c>
      <c r="V48" s="77">
        <f>COUNTIF(F$19:F42,"КМС")</f>
        <v>14</v>
      </c>
    </row>
    <row r="49" spans="1:22" ht="13.5" customHeight="1" x14ac:dyDescent="0.2">
      <c r="A49" s="83"/>
      <c r="B49" s="84"/>
      <c r="C49" s="85"/>
      <c r="D49" s="79"/>
      <c r="E49" s="80"/>
      <c r="F49" s="79"/>
      <c r="G49" s="81"/>
      <c r="H49" s="72"/>
      <c r="I49" s="72"/>
      <c r="J49" s="72"/>
      <c r="K49" s="72"/>
      <c r="L49" s="72"/>
      <c r="M49" s="73"/>
      <c r="N49" s="73"/>
      <c r="Q49" s="73"/>
      <c r="R49" s="74" t="s">
        <v>61</v>
      </c>
      <c r="S49" s="75">
        <f>COUNTIF(A23:A42,"НФ")</f>
        <v>7</v>
      </c>
      <c r="U49" s="76" t="s">
        <v>33</v>
      </c>
      <c r="V49" s="77">
        <f>COUNTIF(F$22:F140,"1 СР")</f>
        <v>5</v>
      </c>
    </row>
    <row r="50" spans="1:22" ht="13.5" customHeight="1" x14ac:dyDescent="0.2">
      <c r="A50" s="83"/>
      <c r="B50" s="84"/>
      <c r="C50" s="85"/>
      <c r="D50" s="79"/>
      <c r="E50" s="80"/>
      <c r="F50" s="79"/>
      <c r="G50" s="81"/>
      <c r="H50" s="72"/>
      <c r="I50" s="72"/>
      <c r="J50" s="72"/>
      <c r="K50" s="72"/>
      <c r="L50" s="72"/>
      <c r="M50" s="73"/>
      <c r="N50" s="73"/>
      <c r="Q50" s="73"/>
      <c r="R50" s="76" t="s">
        <v>62</v>
      </c>
      <c r="S50" s="86">
        <f>COUNTIF(A23:A42,"ЛИМ")</f>
        <v>0</v>
      </c>
      <c r="U50" s="76" t="s">
        <v>35</v>
      </c>
      <c r="V50" s="77">
        <f>COUNTIF(F$19:F138,"2 СР")</f>
        <v>1</v>
      </c>
    </row>
    <row r="51" spans="1:22" ht="13.5" customHeight="1" x14ac:dyDescent="0.2">
      <c r="A51" s="87"/>
      <c r="B51" s="67"/>
      <c r="C51" s="82"/>
      <c r="D51" s="79"/>
      <c r="E51" s="80"/>
      <c r="F51" s="79"/>
      <c r="G51" s="81"/>
      <c r="H51" s="72"/>
      <c r="I51" s="72"/>
      <c r="J51" s="72"/>
      <c r="K51" s="72"/>
      <c r="L51" s="72"/>
      <c r="M51" s="73"/>
      <c r="N51" s="73"/>
      <c r="Q51" s="73"/>
      <c r="R51" s="74" t="s">
        <v>63</v>
      </c>
      <c r="S51" s="75">
        <f>COUNTIF(A23:A42,"ДСКВ")</f>
        <v>0</v>
      </c>
      <c r="U51" s="76" t="s">
        <v>34</v>
      </c>
      <c r="V51" s="77">
        <f>COUNTIF(F$21:F141,"3 СР")</f>
        <v>0</v>
      </c>
    </row>
    <row r="52" spans="1:22" ht="13.5" customHeight="1" x14ac:dyDescent="0.2">
      <c r="A52" s="87"/>
      <c r="B52" s="67"/>
      <c r="C52" s="82"/>
      <c r="D52" s="79"/>
      <c r="E52" s="80"/>
      <c r="F52" s="79"/>
      <c r="G52" s="81"/>
      <c r="H52" s="72"/>
      <c r="I52" s="72"/>
      <c r="J52" s="72"/>
      <c r="K52" s="72"/>
      <c r="L52" s="72"/>
      <c r="M52" s="73"/>
      <c r="N52" s="73"/>
      <c r="Q52" s="73"/>
      <c r="R52" s="102" t="s">
        <v>64</v>
      </c>
      <c r="S52" s="103">
        <f>COUNTIF(A23:A42,"НС")</f>
        <v>5</v>
      </c>
      <c r="U52" s="104"/>
      <c r="V52" s="105"/>
    </row>
    <row r="53" spans="1:22" ht="8.25" customHeight="1" x14ac:dyDescent="0.2">
      <c r="A53" s="83"/>
      <c r="B53" s="88"/>
      <c r="C53" s="88"/>
      <c r="D53" s="84"/>
      <c r="E53" s="89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25"/>
      <c r="U53" s="25"/>
      <c r="V53" s="106"/>
    </row>
    <row r="54" spans="1:22" ht="13.5" customHeight="1" x14ac:dyDescent="0.2">
      <c r="A54" s="109" t="s">
        <v>26</v>
      </c>
      <c r="B54" s="107"/>
      <c r="C54" s="107"/>
      <c r="D54" s="107"/>
      <c r="E54" s="107"/>
      <c r="F54" s="107" t="s">
        <v>27</v>
      </c>
      <c r="G54" s="107"/>
      <c r="H54" s="107"/>
      <c r="I54" s="107"/>
      <c r="J54" s="107"/>
      <c r="K54" s="107"/>
      <c r="L54" s="107"/>
      <c r="M54" s="107"/>
      <c r="N54" s="107"/>
      <c r="O54" s="110"/>
      <c r="P54" s="107" t="s">
        <v>28</v>
      </c>
      <c r="Q54" s="107"/>
      <c r="R54" s="107"/>
      <c r="S54" s="107"/>
      <c r="T54" s="107"/>
      <c r="U54" s="107"/>
      <c r="V54" s="108"/>
    </row>
    <row r="55" spans="1:22" ht="13.5" customHeight="1" x14ac:dyDescent="0.2">
      <c r="A55" s="114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115"/>
      <c r="U55" s="115"/>
      <c r="V55" s="116"/>
    </row>
    <row r="56" spans="1:22" ht="13.5" customHeight="1" x14ac:dyDescent="0.2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V56" s="5"/>
    </row>
    <row r="57" spans="1:22" ht="13.5" customHeigh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  <c r="P57" s="94"/>
      <c r="Q57" s="94"/>
      <c r="R57" s="94"/>
      <c r="S57" s="94"/>
      <c r="V57" s="5"/>
    </row>
    <row r="58" spans="1:22" ht="13.5" customHeight="1" x14ac:dyDescent="0.2">
      <c r="A58" s="96"/>
      <c r="B58" s="95"/>
      <c r="C58" s="95"/>
      <c r="D58" s="95"/>
      <c r="E58" s="97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V58" s="5"/>
    </row>
    <row r="59" spans="1:22" ht="13.5" customHeight="1" x14ac:dyDescent="0.2">
      <c r="A59" s="117"/>
      <c r="B59" s="118"/>
      <c r="C59" s="118"/>
      <c r="D59" s="118"/>
      <c r="E59" s="119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20"/>
      <c r="U59" s="120"/>
      <c r="V59" s="121"/>
    </row>
    <row r="60" spans="1:22" ht="13.5" customHeight="1" thickBot="1" x14ac:dyDescent="0.25">
      <c r="A60" s="111" t="s">
        <v>65</v>
      </c>
      <c r="B60" s="112"/>
      <c r="C60" s="112"/>
      <c r="D60" s="112"/>
      <c r="E60" s="112"/>
      <c r="F60" s="112" t="str">
        <f>G17</f>
        <v>ЖУРКИН С.Г. (1к., г. Орел)</v>
      </c>
      <c r="G60" s="112"/>
      <c r="H60" s="112"/>
      <c r="I60" s="112"/>
      <c r="J60" s="112"/>
      <c r="K60" s="112"/>
      <c r="L60" s="112"/>
      <c r="M60" s="112"/>
      <c r="N60" s="112"/>
      <c r="O60" s="113"/>
      <c r="P60" s="98" t="str">
        <f>G18</f>
        <v>СТОЛЯРОВА Т.Е. (ВК, Орел)</v>
      </c>
      <c r="Q60" s="98"/>
      <c r="R60" s="98"/>
      <c r="S60" s="98"/>
      <c r="T60" s="98"/>
      <c r="U60" s="98"/>
      <c r="V60" s="99"/>
    </row>
    <row r="61" spans="1:22" ht="13.5" thickTop="1" x14ac:dyDescent="0.2"/>
  </sheetData>
  <mergeCells count="33">
    <mergeCell ref="A60:E60"/>
    <mergeCell ref="F60:N60"/>
    <mergeCell ref="H44:V44"/>
    <mergeCell ref="P54:V54"/>
    <mergeCell ref="P60:V60"/>
    <mergeCell ref="A21:A22"/>
    <mergeCell ref="B21:B22"/>
    <mergeCell ref="C21:C22"/>
    <mergeCell ref="D21:D22"/>
    <mergeCell ref="E21:E22"/>
    <mergeCell ref="A44:D44"/>
    <mergeCell ref="A54:E54"/>
    <mergeCell ref="F54:N54"/>
    <mergeCell ref="A8:V8"/>
    <mergeCell ref="A9:V9"/>
    <mergeCell ref="A10:V10"/>
    <mergeCell ref="A11:V11"/>
    <mergeCell ref="A15:G15"/>
    <mergeCell ref="H15:V15"/>
    <mergeCell ref="V21:V22"/>
    <mergeCell ref="F21:F22"/>
    <mergeCell ref="G21:G22"/>
    <mergeCell ref="H21:Q21"/>
    <mergeCell ref="R21:R22"/>
    <mergeCell ref="S21:S22"/>
    <mergeCell ref="T21:T22"/>
    <mergeCell ref="U21:U22"/>
    <mergeCell ref="A7:V7"/>
    <mergeCell ref="A1:V1"/>
    <mergeCell ref="A2:V2"/>
    <mergeCell ref="A3:V3"/>
    <mergeCell ref="A4:V4"/>
    <mergeCell ref="A6:V6"/>
  </mergeCells>
  <conditionalFormatting sqref="R45:R49 O53:O60 R51:R52">
    <cfRule type="duplicateValues" dxfId="1" priority="2"/>
  </conditionalFormatting>
  <conditionalFormatting sqref="R21:R22">
    <cfRule type="duplicateValues" dxfId="0" priority="1"/>
  </conditionalFormatting>
  <pageMargins left="0.19685039370078741" right="0.19685039370078741" top="0.94488188976377963" bottom="0.94488188976377963" header="0.31496062992125984" footer="0.31496062992125984"/>
  <pageSetup paperSize="9" scale="76" fitToHeight="5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S23:S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2021-04-27T08:36:37Z</cp:lastPrinted>
  <dcterms:created xsi:type="dcterms:W3CDTF">2021-04-23T16:59:19Z</dcterms:created>
  <dcterms:modified xsi:type="dcterms:W3CDTF">2021-08-11T11:20:48Z</dcterms:modified>
</cp:coreProperties>
</file>