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ГГ без отсечек" sheetId="98" r:id="rId1"/>
  </sheets>
  <definedNames>
    <definedName name="_xlnm.Print_Titles" localSheetId="0">'ГГ без отсечек'!$21:$22</definedName>
    <definedName name="_xlnm.Print_Area" localSheetId="0">'ГГ без отсечек'!$A$1:$L$52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98" l="1"/>
  <c r="E52" i="98"/>
  <c r="I34" i="98"/>
  <c r="J34" i="98"/>
  <c r="J23" i="98" l="1"/>
  <c r="K52" i="98" l="1"/>
  <c r="L43" i="98"/>
  <c r="L42" i="98"/>
  <c r="L41" i="98"/>
  <c r="L40" i="98"/>
  <c r="L39" i="98"/>
  <c r="L38" i="98"/>
  <c r="L37" i="98"/>
  <c r="H44" i="98"/>
  <c r="H43" i="98"/>
  <c r="H42" i="98"/>
  <c r="H41" i="98"/>
  <c r="H40" i="98"/>
  <c r="J24" i="98"/>
  <c r="J25" i="98"/>
  <c r="J26" i="98"/>
  <c r="J27" i="98"/>
  <c r="J28" i="98"/>
  <c r="J29" i="98"/>
  <c r="J30" i="98"/>
  <c r="J31" i="98"/>
  <c r="J32" i="98"/>
  <c r="J33" i="98"/>
  <c r="I25" i="98"/>
  <c r="I26" i="98"/>
  <c r="I27" i="98"/>
  <c r="I28" i="98"/>
  <c r="I29" i="98"/>
  <c r="I30" i="98"/>
  <c r="I31" i="98"/>
  <c r="I32" i="98"/>
  <c r="I33" i="98"/>
  <c r="I24" i="98"/>
  <c r="H39" i="98" l="1"/>
  <c r="H38" i="98" s="1"/>
</calcChain>
</file>

<file path=xl/sharedStrings.xml><?xml version="1.0" encoding="utf-8"?>
<sst xmlns="http://schemas.openxmlformats.org/spreadsheetml/2006/main" count="121" uniqueCount="97">
  <si>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</si>
  <si>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</si>
  <si>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</si>
  <si>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</si>
  <si>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</si>
  <si>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</si>
  <si>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</si>
  <si>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</si>
  <si>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</si>
  <si>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</si>
  <si>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</si>
  <si>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</si>
  <si>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</si>
  <si>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</si>
  <si>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</si>
  <si>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</si>
  <si>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</si>
  <si>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</si>
  <si>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</si>
  <si>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</si>
  <si>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</si>
  <si>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</si>
  <si>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</si>
  <si>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</si>
  <si>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</si>
  <si>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</si>
  <si>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</si>
  <si>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</si>
  <si>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</si>
  <si>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</si>
  <si>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</si>
  <si>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</si>
  <si>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</si>
  <si>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</si>
  <si>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</si>
  <si>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</si>
  <si>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</si>
  <si>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</si>
  <si>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</si>
  <si>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</si>
  <si>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</si>
  <si>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</si>
  <si>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</si>
  <si>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</si>
  <si>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 xml:space="preserve">ЕЛИФЕРОВ А.В. (ВК, г. ВОРОНЕЖ) </t>
  </si>
  <si>
    <t>Воронежская область</t>
  </si>
  <si>
    <t/>
  </si>
  <si>
    <t>МЕСТО ПРОВЕДЕНИЯ: г. Воронеж - СК "Олимпик"</t>
  </si>
  <si>
    <t>НАЗВАНИЕ ТРАССЫ / РЕГ. НОМЕР: Лыжный СК с освещенной лыжероллерной трассой/ 0065515</t>
  </si>
  <si>
    <t>Осадки: облачно с прояснениями</t>
  </si>
  <si>
    <t>Ветер: 4,0 км/ч (з)</t>
  </si>
  <si>
    <t>2 СР</t>
  </si>
  <si>
    <t>3 СР</t>
  </si>
  <si>
    <t>СУДЬЯ НА ФИНИШЕ</t>
  </si>
  <si>
    <t>№ ЕКП 2022: 5078</t>
  </si>
  <si>
    <t>Забайкальский край</t>
  </si>
  <si>
    <t>шоссе - групповая гонка</t>
  </si>
  <si>
    <t>№ ВРВС: 0080601611Я</t>
  </si>
  <si>
    <t xml:space="preserve">МАКСИМАЛЬНЫЙ ПЕРЕПАД (HD): </t>
  </si>
  <si>
    <t>Юниорки 17-18 лет</t>
  </si>
  <si>
    <t xml:space="preserve">НАЧАЛО ГОНКИ: 10 ч 00 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</si>
  <si>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 ч 03 м</t>
    </r>
  </si>
  <si>
    <t>3,5 км /18</t>
  </si>
  <si>
    <t>Температура: +17</t>
  </si>
  <si>
    <t>Влажность: 46%</t>
  </si>
  <si>
    <t>КОЗАК Вероника</t>
  </si>
  <si>
    <t>08.12.2004</t>
  </si>
  <si>
    <t>Санкт-Петербург</t>
  </si>
  <si>
    <t>БАБУШКИНА Оксана</t>
  </si>
  <si>
    <t>20.01.2004</t>
  </si>
  <si>
    <t>Ростовская область</t>
  </si>
  <si>
    <t>СИМАКОВА Алена</t>
  </si>
  <si>
    <t>05.11.2004</t>
  </si>
  <si>
    <t>ГЕРГЕЛЬ Анастасия</t>
  </si>
  <si>
    <t>26.11.2005</t>
  </si>
  <si>
    <t>САМСОНОВА Анастасия</t>
  </si>
  <si>
    <t>04.03.2004</t>
  </si>
  <si>
    <t>САВЕКО Полина</t>
  </si>
  <si>
    <t>11.07.2005</t>
  </si>
  <si>
    <t>СТРИЖОВА Ксения</t>
  </si>
  <si>
    <t>22.06.2005</t>
  </si>
  <si>
    <t>КРАВЧЕНКО Виктория</t>
  </si>
  <si>
    <t>24.04.2005</t>
  </si>
  <si>
    <t>ВИННИК Ангелина</t>
  </si>
  <si>
    <t>30.03.2005</t>
  </si>
  <si>
    <t>Республика Адыгея</t>
  </si>
  <si>
    <t>ЛЫСОГОР Алена</t>
  </si>
  <si>
    <t>23.05.2004</t>
  </si>
  <si>
    <t>КИРИЧЕНКО Анастасия</t>
  </si>
  <si>
    <t>23.07.2005</t>
  </si>
  <si>
    <t>МАХНОВА Екатерина</t>
  </si>
  <si>
    <t>16.10.2005</t>
  </si>
  <si>
    <t>СУММА ПОЛОЖИТЕЛЬНЫХ ПЕРЕПАДОВ ВЫСОТЫ НА ДИСТАНЦИИ (ТС): 756</t>
  </si>
  <si>
    <t>Хабаровский край, Забайкальский край</t>
  </si>
  <si>
    <t>ПОПОВА Е.В. (ВК, г. ВОРОНЕЖ)</t>
  </si>
  <si>
    <t>АГАПОВА И.А. (1 кат., г. ВОРОНЕЖ)</t>
  </si>
  <si>
    <t>ДАТА ПРОВЕДЕНИЯ: 13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</si>
</sst>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/mm/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66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4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25345</xdr:rowOff>
    </xdr:from>
    <xdr:to>
      <xdr:col>1</xdr:col>
      <xdr:colOff>177209</xdr:colOff>
      <xdr:row>3</xdr:row>
      <xdr:rowOff>112494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625453" cy="685230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72" y="25346"/>
          <a:ext cx="1057307" cy="670559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11</xdr:col>
      <xdr:colOff>104775</xdr:colOff>
      <xdr:row>4</xdr:row>
      <xdr:rowOff>9408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752475" cy="76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4</xdr:row>
      <xdr:rowOff>36019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3"/>
  <sheetViews>
    <sheetView tabSelected="1" view="pageBreakPreview" topLeftCell="A5" zoomScale="86" zoomScaleNormal="100" zoomScaleSheetLayoutView="86" zoomScalePageLayoutView="50" workbookViewId="0">
      <selection activeCell="L25" sqref="L25"/>
    </sheetView>
  </sheetViews>
  <sheetFormatPr defaultColWidth="9.140625" defaultRowHeight="12.75" x14ac:dyDescent="0.2"/>
  <cols>
    <col min="1" max="1" width="7" style="37" customWidth="1"/>
    <col min="2" max="2" width="7" style="52" customWidth="1"/>
    <col min="3" max="3" width="13.7109375" style="52" customWidth="1"/>
    <col min="4" max="4" width="27.5703125" style="37" customWidth="1"/>
    <col min="5" max="5" width="11.7109375" style="59" customWidth="1"/>
    <col min="6" max="6" width="7.7109375" style="37" customWidth="1"/>
    <col min="7" max="7" width="21.85546875" style="37" customWidth="1"/>
    <col min="8" max="8" width="14" style="62" customWidth="1"/>
    <col min="9" max="9" width="13.85546875" style="70" customWidth="1"/>
    <col min="10" max="10" width="11.7109375" style="53" customWidth="1"/>
    <col min="11" max="11" width="14.85546875" style="37" customWidth="1"/>
    <col min="12" max="12" width="21.5703125" style="37" customWidth="1"/>
    <col min="13" max="16384" width="9.140625" style="37"/>
  </cols>
  <sheetData>
    <row r="1" spans="1:28" ht="15.7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28" ht="15.75" customHeight="1" x14ac:dyDescent="0.2">
      <c r="A2" s="114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28" ht="15.75" customHeight="1" x14ac:dyDescent="0.2">
      <c r="A3" s="114" t="s">
        <v>11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28" ht="15.75" customHeight="1" x14ac:dyDescent="0.2">
      <c r="A4" s="114" t="s">
        <v>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7.5" customHeight="1" x14ac:dyDescent="0.2">
      <c r="A5" s="147" t="s">
        <v>46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8" s="38" customFormat="1" ht="28.5" x14ac:dyDescent="0.2">
      <c r="A6" s="115" t="s">
        <v>40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39"/>
      <c r="N6" s="39"/>
      <c r="O6" s="39"/>
      <c r="P6" s="39"/>
      <c r="Q6" s="39"/>
      <c r="R6" s="39"/>
      <c r="S6" s="39"/>
      <c r="T6" s="39"/>
      <c r="U6" s="39"/>
    </row>
    <row r="7" spans="1:28" s="38" customFormat="1" ht="18" customHeight="1" x14ac:dyDescent="0.2">
      <c r="A7" s="113" t="s">
        <v>17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28" s="38" customFormat="1" ht="4.5" customHeight="1" thickBot="1" x14ac:dyDescent="0.25">
      <c r="A8" s="148" t="s">
        <v>46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28" ht="19.5" customHeight="1" thickTop="1" x14ac:dyDescent="0.2">
      <c r="A9" s="117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28" s="83" customFormat="1" ht="18" customHeight="1" x14ac:dyDescent="0.2">
      <c r="A10" s="120" t="s">
        <v>56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28" ht="19.5" customHeight="1" x14ac:dyDescent="0.2">
      <c r="A11" s="123" t="s">
        <v>59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5"/>
    </row>
    <row r="12" spans="1:28" ht="5.25" customHeight="1" x14ac:dyDescent="0.2">
      <c r="A12" s="149" t="s">
        <v>46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1"/>
    </row>
    <row r="13" spans="1:28" ht="15.75" x14ac:dyDescent="0.2">
      <c r="A13" s="23" t="s">
        <v>47</v>
      </c>
      <c r="B13" s="9"/>
      <c r="C13" s="9"/>
      <c r="D13" s="80"/>
      <c r="E13" s="33"/>
      <c r="F13" s="1"/>
      <c r="G13" s="109" t="s">
        <v>60</v>
      </c>
      <c r="H13" s="84"/>
      <c r="I13" s="63"/>
      <c r="J13" s="24"/>
      <c r="K13" s="14"/>
      <c r="L13" s="15" t="s">
        <v>57</v>
      </c>
    </row>
    <row r="14" spans="1:28" ht="15.75" x14ac:dyDescent="0.2">
      <c r="A14" s="40" t="s">
        <v>96</v>
      </c>
      <c r="B14" s="6"/>
      <c r="C14" s="6"/>
      <c r="D14" s="34"/>
      <c r="E14" s="34"/>
      <c r="F14" s="2"/>
      <c r="G14" s="110" t="s">
        <v>61</v>
      </c>
      <c r="H14" s="85"/>
      <c r="I14" s="64"/>
      <c r="J14" s="25"/>
      <c r="K14" s="16"/>
      <c r="L14" s="17" t="s">
        <v>54</v>
      </c>
    </row>
    <row r="15" spans="1:28" ht="15" x14ac:dyDescent="0.2">
      <c r="A15" s="126" t="s">
        <v>10</v>
      </c>
      <c r="B15" s="127"/>
      <c r="C15" s="127"/>
      <c r="D15" s="127"/>
      <c r="E15" s="127"/>
      <c r="F15" s="127"/>
      <c r="G15" s="128"/>
      <c r="H15" s="135" t="s">
        <v>1</v>
      </c>
      <c r="I15" s="136"/>
      <c r="J15" s="136"/>
      <c r="K15" s="136"/>
      <c r="L15" s="137"/>
    </row>
    <row r="16" spans="1:28" ht="15" x14ac:dyDescent="0.2">
      <c r="A16" s="41" t="s">
        <v>18</v>
      </c>
      <c r="B16" s="42"/>
      <c r="C16" s="42"/>
      <c r="D16" s="43"/>
      <c r="E16" s="5" t="s">
        <v>46</v>
      </c>
      <c r="F16" s="43"/>
      <c r="G16" s="5"/>
      <c r="H16" s="60" t="s">
        <v>48</v>
      </c>
      <c r="I16" s="65"/>
      <c r="J16" s="26"/>
      <c r="K16" s="3"/>
      <c r="L16" s="82"/>
    </row>
    <row r="17" spans="1:12" ht="15" x14ac:dyDescent="0.2">
      <c r="A17" s="41" t="s">
        <v>19</v>
      </c>
      <c r="B17" s="42"/>
      <c r="C17" s="42"/>
      <c r="D17" s="5"/>
      <c r="E17" s="35"/>
      <c r="F17" s="43"/>
      <c r="G17" s="5" t="s">
        <v>44</v>
      </c>
      <c r="H17" s="60" t="s">
        <v>58</v>
      </c>
      <c r="I17" s="65"/>
      <c r="J17" s="26"/>
      <c r="K17" s="3"/>
      <c r="L17" s="44"/>
    </row>
    <row r="18" spans="1:12" ht="15" x14ac:dyDescent="0.2">
      <c r="A18" s="41" t="s">
        <v>20</v>
      </c>
      <c r="B18" s="42"/>
      <c r="C18" s="42"/>
      <c r="D18" s="5"/>
      <c r="E18" s="35"/>
      <c r="F18" s="43"/>
      <c r="G18" s="5" t="s">
        <v>94</v>
      </c>
      <c r="H18" s="60" t="s">
        <v>92</v>
      </c>
      <c r="I18" s="65"/>
      <c r="J18" s="26"/>
      <c r="K18" s="3"/>
      <c r="L18" s="44"/>
    </row>
    <row r="19" spans="1:12" ht="16.5" thickBot="1" x14ac:dyDescent="0.25">
      <c r="A19" s="41" t="s">
        <v>16</v>
      </c>
      <c r="B19" s="7"/>
      <c r="C19" s="7"/>
      <c r="D19" s="4"/>
      <c r="F19" s="4"/>
      <c r="G19" s="5" t="s">
        <v>95</v>
      </c>
      <c r="H19" s="60" t="s">
        <v>38</v>
      </c>
      <c r="I19" s="65"/>
      <c r="J19" s="26"/>
      <c r="K19" s="32">
        <v>63</v>
      </c>
      <c r="L19" s="44" t="s">
        <v>62</v>
      </c>
    </row>
    <row r="20" spans="1:12" ht="5.25" customHeight="1" thickTop="1" thickBot="1" x14ac:dyDescent="0.25">
      <c r="A20" s="12"/>
      <c r="B20" s="11"/>
      <c r="C20" s="11"/>
      <c r="D20" s="10"/>
      <c r="E20" s="36"/>
      <c r="F20" s="10"/>
      <c r="G20" s="10"/>
      <c r="H20" s="61"/>
      <c r="I20" s="66"/>
      <c r="J20" s="27"/>
      <c r="K20" s="10"/>
      <c r="L20" s="13"/>
    </row>
    <row r="21" spans="1:12" s="45" customFormat="1" ht="21" customHeight="1" thickTop="1" x14ac:dyDescent="0.2">
      <c r="A21" s="129" t="s">
        <v>7</v>
      </c>
      <c r="B21" s="131" t="s">
        <v>13</v>
      </c>
      <c r="C21" s="131" t="s">
        <v>37</v>
      </c>
      <c r="D21" s="131" t="s">
        <v>2</v>
      </c>
      <c r="E21" s="133" t="s">
        <v>36</v>
      </c>
      <c r="F21" s="131" t="s">
        <v>9</v>
      </c>
      <c r="G21" s="131" t="s">
        <v>14</v>
      </c>
      <c r="H21" s="138" t="s">
        <v>8</v>
      </c>
      <c r="I21" s="138" t="s">
        <v>26</v>
      </c>
      <c r="J21" s="140" t="s">
        <v>23</v>
      </c>
      <c r="K21" s="142" t="s">
        <v>25</v>
      </c>
      <c r="L21" s="155" t="s">
        <v>15</v>
      </c>
    </row>
    <row r="22" spans="1:12" s="45" customFormat="1" ht="13.5" customHeight="1" x14ac:dyDescent="0.2">
      <c r="A22" s="130"/>
      <c r="B22" s="132"/>
      <c r="C22" s="132"/>
      <c r="D22" s="132"/>
      <c r="E22" s="134"/>
      <c r="F22" s="132"/>
      <c r="G22" s="132"/>
      <c r="H22" s="139"/>
      <c r="I22" s="139"/>
      <c r="J22" s="141"/>
      <c r="K22" s="143"/>
      <c r="L22" s="156"/>
    </row>
    <row r="23" spans="1:12" ht="24.75" customHeight="1" x14ac:dyDescent="0.2">
      <c r="A23" s="89">
        <v>1</v>
      </c>
      <c r="B23" s="90">
        <v>40</v>
      </c>
      <c r="C23" s="91">
        <v>10079979312</v>
      </c>
      <c r="D23" s="92" t="s">
        <v>65</v>
      </c>
      <c r="E23" s="93" t="s">
        <v>66</v>
      </c>
      <c r="F23" s="94" t="s">
        <v>33</v>
      </c>
      <c r="G23" s="97" t="s">
        <v>67</v>
      </c>
      <c r="H23" s="111">
        <v>8.0636574074074083E-2</v>
      </c>
      <c r="I23" s="111" t="s">
        <v>46</v>
      </c>
      <c r="J23" s="88">
        <f>IFERROR($K$19*3600/(HOUR(H23)*3600+MINUTE(H23)*60+SECOND(H23)),"")</f>
        <v>32.553466341323379</v>
      </c>
      <c r="K23" s="90" t="s">
        <v>24</v>
      </c>
      <c r="L23" s="95"/>
    </row>
    <row r="24" spans="1:12" ht="24.75" customHeight="1" x14ac:dyDescent="0.2">
      <c r="A24" s="96">
        <v>2</v>
      </c>
      <c r="B24" s="90">
        <v>36</v>
      </c>
      <c r="C24" s="91">
        <v>10080173413</v>
      </c>
      <c r="D24" s="92" t="s">
        <v>68</v>
      </c>
      <c r="E24" s="93" t="s">
        <v>69</v>
      </c>
      <c r="F24" s="94" t="s">
        <v>33</v>
      </c>
      <c r="G24" s="97" t="s">
        <v>70</v>
      </c>
      <c r="H24" s="111">
        <v>8.2766203703703703E-2</v>
      </c>
      <c r="I24" s="111">
        <f>H24-$H$23</f>
        <v>2.1296296296296202E-3</v>
      </c>
      <c r="J24" s="88">
        <f t="shared" ref="J24:J33" si="0">IFERROR($K$19*3600/(HOUR(H24)*3600+MINUTE(H24)*60+SECOND(H24)),"")</f>
        <v>31.715843937910783</v>
      </c>
      <c r="K24" s="90"/>
      <c r="L24" s="95"/>
    </row>
    <row r="25" spans="1:12" ht="24.75" customHeight="1" x14ac:dyDescent="0.2">
      <c r="A25" s="96">
        <v>3</v>
      </c>
      <c r="B25" s="90">
        <v>38</v>
      </c>
      <c r="C25" s="91">
        <v>10092428553</v>
      </c>
      <c r="D25" s="92" t="s">
        <v>71</v>
      </c>
      <c r="E25" s="93" t="s">
        <v>72</v>
      </c>
      <c r="F25" s="94" t="s">
        <v>33</v>
      </c>
      <c r="G25" s="97" t="s">
        <v>93</v>
      </c>
      <c r="H25" s="111">
        <v>8.3136574074074085E-2</v>
      </c>
      <c r="I25" s="111">
        <f t="shared" ref="I25:I33" si="1">H25-$H$23</f>
        <v>2.5000000000000022E-3</v>
      </c>
      <c r="J25" s="88">
        <f t="shared" si="0"/>
        <v>31.574551023249338</v>
      </c>
      <c r="K25" s="90"/>
      <c r="L25" s="95"/>
    </row>
    <row r="26" spans="1:12" ht="24.75" customHeight="1" x14ac:dyDescent="0.2">
      <c r="A26" s="96">
        <v>4</v>
      </c>
      <c r="B26" s="90">
        <v>39</v>
      </c>
      <c r="C26" s="91">
        <v>10083185766</v>
      </c>
      <c r="D26" s="92" t="s">
        <v>73</v>
      </c>
      <c r="E26" s="93" t="s">
        <v>74</v>
      </c>
      <c r="F26" s="94" t="s">
        <v>33</v>
      </c>
      <c r="G26" s="97" t="s">
        <v>67</v>
      </c>
      <c r="H26" s="111">
        <v>8.4386574074074072E-2</v>
      </c>
      <c r="I26" s="111">
        <f t="shared" si="1"/>
        <v>3.7499999999999895E-3</v>
      </c>
      <c r="J26" s="88">
        <f t="shared" si="0"/>
        <v>31.106844054313537</v>
      </c>
      <c r="K26" s="90"/>
      <c r="L26" s="95"/>
    </row>
    <row r="27" spans="1:12" ht="24.75" customHeight="1" x14ac:dyDescent="0.2">
      <c r="A27" s="96">
        <v>5</v>
      </c>
      <c r="B27" s="90">
        <v>41</v>
      </c>
      <c r="C27" s="91">
        <v>10079777026</v>
      </c>
      <c r="D27" s="92" t="s">
        <v>75</v>
      </c>
      <c r="E27" s="93" t="s">
        <v>76</v>
      </c>
      <c r="F27" s="94" t="s">
        <v>33</v>
      </c>
      <c r="G27" s="97" t="s">
        <v>67</v>
      </c>
      <c r="H27" s="111">
        <v>8.4386574074074072E-2</v>
      </c>
      <c r="I27" s="111">
        <f t="shared" si="1"/>
        <v>3.7499999999999895E-3</v>
      </c>
      <c r="J27" s="88">
        <f t="shared" si="0"/>
        <v>31.106844054313537</v>
      </c>
      <c r="K27" s="90"/>
      <c r="L27" s="95"/>
    </row>
    <row r="28" spans="1:12" ht="24.75" customHeight="1" x14ac:dyDescent="0.2">
      <c r="A28" s="96">
        <v>6</v>
      </c>
      <c r="B28" s="90">
        <v>34</v>
      </c>
      <c r="C28" s="91">
        <v>10081174932</v>
      </c>
      <c r="D28" s="92" t="s">
        <v>77</v>
      </c>
      <c r="E28" s="93" t="s">
        <v>78</v>
      </c>
      <c r="F28" s="94" t="s">
        <v>33</v>
      </c>
      <c r="G28" s="97" t="s">
        <v>70</v>
      </c>
      <c r="H28" s="111">
        <v>8.4386574074074072E-2</v>
      </c>
      <c r="I28" s="111">
        <f t="shared" si="1"/>
        <v>3.7499999999999895E-3</v>
      </c>
      <c r="J28" s="88">
        <f t="shared" si="0"/>
        <v>31.106844054313537</v>
      </c>
      <c r="K28" s="90"/>
      <c r="L28" s="95"/>
    </row>
    <row r="29" spans="1:12" ht="24.75" customHeight="1" x14ac:dyDescent="0.2">
      <c r="A29" s="96">
        <v>7</v>
      </c>
      <c r="B29" s="90">
        <v>37</v>
      </c>
      <c r="C29" s="91">
        <v>10108261680</v>
      </c>
      <c r="D29" s="92" t="s">
        <v>79</v>
      </c>
      <c r="E29" s="93" t="s">
        <v>80</v>
      </c>
      <c r="F29" s="94" t="s">
        <v>39</v>
      </c>
      <c r="G29" s="97" t="s">
        <v>55</v>
      </c>
      <c r="H29" s="111">
        <v>8.4386574074074072E-2</v>
      </c>
      <c r="I29" s="111">
        <f t="shared" si="1"/>
        <v>3.7499999999999895E-3</v>
      </c>
      <c r="J29" s="88">
        <f t="shared" si="0"/>
        <v>31.106844054313537</v>
      </c>
      <c r="K29" s="90"/>
      <c r="L29" s="95"/>
    </row>
    <row r="30" spans="1:12" ht="24.75" customHeight="1" x14ac:dyDescent="0.2">
      <c r="A30" s="96">
        <v>8</v>
      </c>
      <c r="B30" s="90">
        <v>30</v>
      </c>
      <c r="C30" s="91">
        <v>10075128201</v>
      </c>
      <c r="D30" s="92" t="s">
        <v>81</v>
      </c>
      <c r="E30" s="93" t="s">
        <v>82</v>
      </c>
      <c r="F30" s="94" t="s">
        <v>33</v>
      </c>
      <c r="G30" s="97" t="s">
        <v>45</v>
      </c>
      <c r="H30" s="111">
        <v>8.4386574074074072E-2</v>
      </c>
      <c r="I30" s="111">
        <f t="shared" si="1"/>
        <v>3.7499999999999895E-3</v>
      </c>
      <c r="J30" s="88">
        <f t="shared" si="0"/>
        <v>31.106844054313537</v>
      </c>
      <c r="K30" s="90"/>
      <c r="L30" s="95"/>
    </row>
    <row r="31" spans="1:12" ht="24.75" customHeight="1" x14ac:dyDescent="0.2">
      <c r="A31" s="96">
        <v>9</v>
      </c>
      <c r="B31" s="90">
        <v>43</v>
      </c>
      <c r="C31" s="91">
        <v>10119756483</v>
      </c>
      <c r="D31" s="92" t="s">
        <v>83</v>
      </c>
      <c r="E31" s="93" t="s">
        <v>84</v>
      </c>
      <c r="F31" s="94" t="s">
        <v>33</v>
      </c>
      <c r="G31" s="97" t="s">
        <v>85</v>
      </c>
      <c r="H31" s="111">
        <v>8.4942129629629617E-2</v>
      </c>
      <c r="I31" s="111">
        <f t="shared" si="1"/>
        <v>4.3055555555555347E-3</v>
      </c>
      <c r="J31" s="88">
        <f t="shared" si="0"/>
        <v>30.903392832811008</v>
      </c>
      <c r="K31" s="90"/>
      <c r="L31" s="95"/>
    </row>
    <row r="32" spans="1:12" ht="24.75" customHeight="1" x14ac:dyDescent="0.2">
      <c r="A32" s="96">
        <v>10</v>
      </c>
      <c r="B32" s="90">
        <v>35</v>
      </c>
      <c r="C32" s="91">
        <v>10080703374</v>
      </c>
      <c r="D32" s="92" t="s">
        <v>86</v>
      </c>
      <c r="E32" s="93" t="s">
        <v>87</v>
      </c>
      <c r="F32" s="94" t="s">
        <v>33</v>
      </c>
      <c r="G32" s="97" t="s">
        <v>70</v>
      </c>
      <c r="H32" s="111">
        <v>8.5428240740740735E-2</v>
      </c>
      <c r="I32" s="111">
        <f t="shared" si="1"/>
        <v>4.7916666666666524E-3</v>
      </c>
      <c r="J32" s="88">
        <f t="shared" si="0"/>
        <v>30.727543693266494</v>
      </c>
      <c r="K32" s="90"/>
      <c r="L32" s="95"/>
    </row>
    <row r="33" spans="1:12" ht="24.75" customHeight="1" x14ac:dyDescent="0.2">
      <c r="A33" s="96">
        <v>11</v>
      </c>
      <c r="B33" s="90">
        <v>33</v>
      </c>
      <c r="C33" s="91">
        <v>10102491392</v>
      </c>
      <c r="D33" s="92" t="s">
        <v>88</v>
      </c>
      <c r="E33" s="93" t="s">
        <v>89</v>
      </c>
      <c r="F33" s="94" t="s">
        <v>33</v>
      </c>
      <c r="G33" s="97" t="s">
        <v>70</v>
      </c>
      <c r="H33" s="111">
        <v>8.5428240740740735E-2</v>
      </c>
      <c r="I33" s="111">
        <f t="shared" si="1"/>
        <v>4.7916666666666524E-3</v>
      </c>
      <c r="J33" s="88">
        <f t="shared" si="0"/>
        <v>30.727543693266494</v>
      </c>
      <c r="K33" s="90"/>
      <c r="L33" s="95"/>
    </row>
    <row r="34" spans="1:12" ht="24.75" customHeight="1" thickBot="1" x14ac:dyDescent="0.25">
      <c r="A34" s="99">
        <v>12</v>
      </c>
      <c r="B34" s="100">
        <v>32</v>
      </c>
      <c r="C34" s="101">
        <v>10090445511</v>
      </c>
      <c r="D34" s="102" t="s">
        <v>90</v>
      </c>
      <c r="E34" s="103" t="s">
        <v>91</v>
      </c>
      <c r="F34" s="104" t="s">
        <v>33</v>
      </c>
      <c r="G34" s="105" t="s">
        <v>70</v>
      </c>
      <c r="H34" s="112">
        <v>8.5798611111111103E-2</v>
      </c>
      <c r="I34" s="112">
        <f t="shared" ref="I34" si="2">H34-$H$23</f>
        <v>5.1620370370370205E-3</v>
      </c>
      <c r="J34" s="106">
        <f t="shared" ref="J34" si="3">IFERROR($K$19*3600/(HOUR(H34)*3600+MINUTE(H34)*60+SECOND(H34)),"")</f>
        <v>30.594900849858355</v>
      </c>
      <c r="K34" s="100"/>
      <c r="L34" s="107"/>
    </row>
    <row r="35" spans="1:12" ht="9" customHeight="1" thickTop="1" thickBot="1" x14ac:dyDescent="0.25">
      <c r="A35" s="71"/>
      <c r="B35" s="72"/>
      <c r="C35" s="72"/>
      <c r="D35" s="73"/>
      <c r="E35" s="74"/>
      <c r="F35" s="75"/>
      <c r="G35" s="76"/>
      <c r="H35" s="77"/>
      <c r="I35" s="78"/>
      <c r="J35" s="46"/>
      <c r="K35" s="79"/>
      <c r="L35" s="79"/>
    </row>
    <row r="36" spans="1:12" ht="15.75" thickTop="1" x14ac:dyDescent="0.2">
      <c r="A36" s="157" t="s">
        <v>5</v>
      </c>
      <c r="B36" s="158"/>
      <c r="C36" s="158"/>
      <c r="D36" s="158"/>
      <c r="E36" s="158"/>
      <c r="F36" s="158"/>
      <c r="G36" s="158" t="s">
        <v>6</v>
      </c>
      <c r="H36" s="158"/>
      <c r="I36" s="158"/>
      <c r="J36" s="158"/>
      <c r="K36" s="158"/>
      <c r="L36" s="159"/>
    </row>
    <row r="37" spans="1:12" x14ac:dyDescent="0.2">
      <c r="A37" s="18" t="s">
        <v>63</v>
      </c>
      <c r="B37" s="4"/>
      <c r="C37" s="47"/>
      <c r="D37" s="4"/>
      <c r="E37" s="55"/>
      <c r="F37" s="48"/>
      <c r="G37" s="49" t="s">
        <v>34</v>
      </c>
      <c r="H37" s="81">
        <v>7</v>
      </c>
      <c r="I37" s="67"/>
      <c r="J37" s="29"/>
      <c r="K37" s="98" t="s">
        <v>32</v>
      </c>
      <c r="L37" s="108">
        <f>COUNTIF(F23:F34,"ЗМС")</f>
        <v>0</v>
      </c>
    </row>
    <row r="38" spans="1:12" x14ac:dyDescent="0.2">
      <c r="A38" s="18" t="s">
        <v>64</v>
      </c>
      <c r="B38" s="4"/>
      <c r="C38" s="19"/>
      <c r="D38" s="4"/>
      <c r="E38" s="56"/>
      <c r="F38" s="50"/>
      <c r="G38" s="20" t="s">
        <v>27</v>
      </c>
      <c r="H38" s="81">
        <f>H39+H44</f>
        <v>12</v>
      </c>
      <c r="I38" s="68"/>
      <c r="J38" s="30"/>
      <c r="K38" s="98" t="s">
        <v>21</v>
      </c>
      <c r="L38" s="108">
        <f>COUNTIF(F23:F34,"МСМК")</f>
        <v>0</v>
      </c>
    </row>
    <row r="39" spans="1:12" x14ac:dyDescent="0.2">
      <c r="A39" s="18" t="s">
        <v>49</v>
      </c>
      <c r="B39" s="4"/>
      <c r="C39" s="22"/>
      <c r="D39" s="4"/>
      <c r="E39" s="56"/>
      <c r="F39" s="50"/>
      <c r="G39" s="20" t="s">
        <v>28</v>
      </c>
      <c r="H39" s="81">
        <f>H40+H41+H42+H43</f>
        <v>12</v>
      </c>
      <c r="I39" s="68"/>
      <c r="J39" s="30"/>
      <c r="K39" s="98" t="s">
        <v>24</v>
      </c>
      <c r="L39" s="108">
        <f>COUNTIF(F23:F34,"МС")</f>
        <v>0</v>
      </c>
    </row>
    <row r="40" spans="1:12" x14ac:dyDescent="0.2">
      <c r="A40" s="18" t="s">
        <v>50</v>
      </c>
      <c r="B40" s="4"/>
      <c r="C40" s="22"/>
      <c r="D40" s="4"/>
      <c r="E40" s="56"/>
      <c r="F40" s="50"/>
      <c r="G40" s="20" t="s">
        <v>29</v>
      </c>
      <c r="H40" s="81">
        <f>COUNT(A23:A34)</f>
        <v>12</v>
      </c>
      <c r="I40" s="68"/>
      <c r="J40" s="30"/>
      <c r="K40" s="28" t="s">
        <v>33</v>
      </c>
      <c r="L40" s="108">
        <f>COUNTIF(F23:F34,"КМС")</f>
        <v>11</v>
      </c>
    </row>
    <row r="41" spans="1:12" x14ac:dyDescent="0.2">
      <c r="A41" s="18"/>
      <c r="B41" s="4"/>
      <c r="C41" s="22"/>
      <c r="D41" s="4"/>
      <c r="E41" s="56"/>
      <c r="F41" s="50"/>
      <c r="G41" s="20" t="s">
        <v>41</v>
      </c>
      <c r="H41" s="81">
        <f>COUNTIF(A23:A34,"ЛИМ")</f>
        <v>0</v>
      </c>
      <c r="I41" s="68"/>
      <c r="J41" s="30"/>
      <c r="K41" s="28" t="s">
        <v>39</v>
      </c>
      <c r="L41" s="108">
        <f>COUNTIF(F23:F34,"1 СР")</f>
        <v>1</v>
      </c>
    </row>
    <row r="42" spans="1:12" x14ac:dyDescent="0.2">
      <c r="A42" s="18"/>
      <c r="B42" s="4"/>
      <c r="C42" s="4"/>
      <c r="D42" s="4"/>
      <c r="E42" s="56"/>
      <c r="F42" s="50"/>
      <c r="G42" s="20" t="s">
        <v>30</v>
      </c>
      <c r="H42" s="81">
        <f>COUNTIF(A23:A34,"НФ")</f>
        <v>0</v>
      </c>
      <c r="I42" s="68"/>
      <c r="J42" s="30"/>
      <c r="K42" s="28" t="s">
        <v>51</v>
      </c>
      <c r="L42" s="108">
        <f>COUNTIF(F23:F34,"2 СР")</f>
        <v>0</v>
      </c>
    </row>
    <row r="43" spans="1:12" x14ac:dyDescent="0.2">
      <c r="A43" s="18"/>
      <c r="B43" s="4"/>
      <c r="C43" s="4"/>
      <c r="D43" s="4"/>
      <c r="E43" s="56"/>
      <c r="F43" s="50"/>
      <c r="G43" s="20" t="s">
        <v>35</v>
      </c>
      <c r="H43" s="81">
        <f>COUNTIF(A23:A34,"ДСКВ")</f>
        <v>0</v>
      </c>
      <c r="I43" s="68"/>
      <c r="J43" s="30"/>
      <c r="K43" s="28" t="s">
        <v>52</v>
      </c>
      <c r="L43" s="108">
        <f>COUNTIF(F23:F34,"3 СР")</f>
        <v>0</v>
      </c>
    </row>
    <row r="44" spans="1:12" x14ac:dyDescent="0.2">
      <c r="A44" s="18"/>
      <c r="B44" s="4"/>
      <c r="C44" s="4"/>
      <c r="D44" s="4"/>
      <c r="E44" s="57"/>
      <c r="F44" s="51"/>
      <c r="G44" s="20" t="s">
        <v>31</v>
      </c>
      <c r="H44" s="81">
        <f>COUNTIF(A23:A34,"НС")</f>
        <v>0</v>
      </c>
      <c r="I44" s="69"/>
      <c r="J44" s="31"/>
      <c r="K44" s="28"/>
      <c r="L44" s="21"/>
    </row>
    <row r="45" spans="1:12" ht="9.75" customHeight="1" x14ac:dyDescent="0.2">
      <c r="A45" s="18"/>
      <c r="B45" s="7"/>
      <c r="C45" s="7"/>
      <c r="D45" s="4"/>
      <c r="E45" s="35"/>
      <c r="L45" s="8"/>
    </row>
    <row r="46" spans="1:12" ht="15.75" x14ac:dyDescent="0.2">
      <c r="A46" s="160" t="s">
        <v>3</v>
      </c>
      <c r="B46" s="116"/>
      <c r="C46" s="116"/>
      <c r="D46" s="116"/>
      <c r="E46" s="116" t="s">
        <v>12</v>
      </c>
      <c r="F46" s="116"/>
      <c r="G46" s="116"/>
      <c r="H46" s="116" t="s">
        <v>4</v>
      </c>
      <c r="I46" s="116"/>
      <c r="J46" s="116"/>
      <c r="K46" s="116" t="s">
        <v>53</v>
      </c>
      <c r="L46" s="145"/>
    </row>
    <row r="47" spans="1:12" x14ac:dyDescent="0.2">
      <c r="A47" s="152"/>
      <c r="B47" s="147"/>
      <c r="C47" s="147"/>
      <c r="D47" s="147"/>
      <c r="E47" s="147"/>
      <c r="F47" s="153"/>
      <c r="G47" s="153"/>
      <c r="H47" s="153"/>
      <c r="I47" s="153"/>
      <c r="J47" s="153"/>
      <c r="K47" s="153"/>
      <c r="L47" s="154"/>
    </row>
    <row r="48" spans="1:12" x14ac:dyDescent="0.2">
      <c r="A48" s="87"/>
      <c r="B48" s="86"/>
      <c r="C48" s="86"/>
      <c r="D48" s="86"/>
      <c r="E48" s="58"/>
      <c r="F48" s="86"/>
      <c r="G48" s="86"/>
      <c r="I48" s="62"/>
      <c r="J48" s="86"/>
      <c r="K48" s="86"/>
      <c r="L48" s="54"/>
    </row>
    <row r="49" spans="1:12" x14ac:dyDescent="0.2">
      <c r="A49" s="87"/>
      <c r="B49" s="86"/>
      <c r="C49" s="86"/>
      <c r="D49" s="86"/>
      <c r="E49" s="58"/>
      <c r="F49" s="86"/>
      <c r="G49" s="86"/>
      <c r="I49" s="62"/>
      <c r="J49" s="86"/>
      <c r="K49" s="86"/>
      <c r="L49" s="54"/>
    </row>
    <row r="50" spans="1:12" x14ac:dyDescent="0.2">
      <c r="A50" s="87"/>
      <c r="B50" s="86"/>
      <c r="C50" s="86"/>
      <c r="D50" s="86"/>
      <c r="E50" s="58"/>
      <c r="F50" s="86"/>
      <c r="G50" s="86"/>
      <c r="I50" s="62"/>
      <c r="J50" s="86"/>
      <c r="K50" s="86"/>
      <c r="L50" s="54"/>
    </row>
    <row r="51" spans="1:12" x14ac:dyDescent="0.2">
      <c r="A51" s="87"/>
      <c r="B51" s="86"/>
      <c r="C51" s="86"/>
      <c r="D51" s="86"/>
      <c r="E51" s="58"/>
      <c r="F51" s="86"/>
      <c r="G51" s="86"/>
      <c r="I51" s="62"/>
      <c r="J51" s="86"/>
      <c r="K51" s="86"/>
      <c r="L51" s="54"/>
    </row>
    <row r="52" spans="1:12" ht="13.5" thickBot="1" x14ac:dyDescent="0.25">
      <c r="A52" s="161" t="s">
        <v>46</v>
      </c>
      <c r="B52" s="144"/>
      <c r="C52" s="144"/>
      <c r="D52" s="144"/>
      <c r="E52" s="144" t="str">
        <f>G17</f>
        <v xml:space="preserve">ЕЛИФЕРОВ А.В. (ВК, г. ВОРОНЕЖ) </v>
      </c>
      <c r="F52" s="144"/>
      <c r="G52" s="144"/>
      <c r="H52" s="144" t="str">
        <f>G18</f>
        <v>ПОПОВА Е.В. (ВК, г. ВОРОНЕЖ)</v>
      </c>
      <c r="I52" s="144"/>
      <c r="J52" s="144"/>
      <c r="K52" s="144" t="str">
        <f>G19</f>
        <v>АГАПОВА И.А. (1 кат., г. ВОРОНЕЖ)</v>
      </c>
      <c r="L52" s="146"/>
    </row>
    <row r="53" spans="1:12" ht="13.5" thickTop="1" x14ac:dyDescent="0.2"/>
  </sheetData>
  <sortState ref="B23:H30">
    <sortCondition ref="H23:H30"/>
  </sortState>
  <mergeCells count="38">
    <mergeCell ref="H52:J52"/>
    <mergeCell ref="K46:L46"/>
    <mergeCell ref="K52:L52"/>
    <mergeCell ref="A5:L5"/>
    <mergeCell ref="A8:L8"/>
    <mergeCell ref="A12:L12"/>
    <mergeCell ref="A47:E47"/>
    <mergeCell ref="F47:L47"/>
    <mergeCell ref="L21:L22"/>
    <mergeCell ref="A36:F36"/>
    <mergeCell ref="G36:L36"/>
    <mergeCell ref="A46:D46"/>
    <mergeCell ref="A52:D52"/>
    <mergeCell ref="E46:G46"/>
    <mergeCell ref="E52:G52"/>
    <mergeCell ref="F21:F22"/>
    <mergeCell ref="H46:J4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A7:L7"/>
    <mergeCell ref="A1:L1"/>
    <mergeCell ref="A2:L2"/>
    <mergeCell ref="A3:L3"/>
    <mergeCell ref="A4:L4"/>
    <mergeCell ref="A6:L6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ГГ без отсечек</vt:lpstr>
      <vt:lpstr>'ГГ без отсечек'!Заголовки_для_печати</vt:lpstr>
      <vt:lpstr>'ГГ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2022-05-17T08:54:00Z</dcterms:modified>
</cp:coreProperties>
</file>