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Ю 15-16" sheetId="102" r:id="rId1"/>
  </sheets>
  <definedNames>
    <definedName name="_xlnm.Print_Area" localSheetId="0">'Ю 15-16'!$A$1:$L$44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02" l="1"/>
  <c r="L35" i="102"/>
  <c r="L34" i="102"/>
  <c r="L33" i="102"/>
  <c r="L32" i="102"/>
  <c r="L31" i="102"/>
  <c r="L30" i="102"/>
  <c r="H37" i="102"/>
  <c r="H36" i="102"/>
  <c r="H35" i="102"/>
  <c r="H34" i="102"/>
  <c r="H33" i="102"/>
  <c r="H32" i="102" s="1"/>
  <c r="H31" i="102" s="1"/>
  <c r="J26" i="102" l="1"/>
  <c r="J25" i="102"/>
  <c r="J24" i="102"/>
  <c r="J23" i="102"/>
  <c r="K44" i="102" l="1"/>
  <c r="H44" i="102"/>
  <c r="E44" i="102"/>
</calcChain>
</file>

<file path=xl/sharedStrings.xml><?xml version="1.0" encoding="utf-8"?>
<sst xmlns="http://schemas.openxmlformats.org/spreadsheetml/2006/main" count="86" uniqueCount="75">
  <si>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</si>
  <si>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</si>
  <si>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</si>
  <si>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</si>
  <si>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</si>
  <si>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</si>
  <si>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</si>
  <si>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</si>
  <si>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</si>
  <si>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</si>
  <si>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</si>
  <si>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</si>
  <si>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</si>
  <si>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</si>
  <si>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</si>
  <si>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</si>
  <si>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</si>
  <si>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</si>
  <si>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</si>
  <si>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</si>
  <si>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</si>
  <si>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</si>
  <si>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</si>
  <si>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</si>
  <si>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</si>
  <si>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</si>
  <si>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</si>
  <si>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</si>
  <si>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</si>
  <si>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</si>
  <si>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</si>
  <si>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</si>
  <si>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</si>
  <si>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</si>
  <si>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</si>
  <si>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</si>
  <si>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</si>
  <si>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</si>
  <si>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</si>
  <si>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</si>
  <si>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</si>
  <si>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</si>
  <si>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</si>
  <si>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</si>
  <si>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</si>
  <si>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</si>
  <si>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2 СР</t>
  </si>
  <si>
    <t>СУДЬЯ НА ФИНИШЕ</t>
  </si>
  <si>
    <t>ВСЕРОССИЙСКИЕ СОРЕВНОВАНИЯ</t>
  </si>
  <si>
    <t>ТЕБАЙКИН И.Г. (ВК, Московская обл.)</t>
  </si>
  <si>
    <t xml:space="preserve">ГЕОРГИЕВ В.М. (ВК, Чувашская Республика) </t>
  </si>
  <si>
    <t>ЛУКЬЯНОВ Иван</t>
  </si>
  <si>
    <t>НЕЧИПОРЕНКО Андрей</t>
  </si>
  <si>
    <t>3 СР</t>
  </si>
  <si>
    <t>СТЕШИН Ярослав</t>
  </si>
  <si>
    <t>ИВАХНЕНКО Богдан</t>
  </si>
  <si>
    <t>МАРЧЕНКО Семен</t>
  </si>
  <si>
    <t>НФ</t>
  </si>
  <si>
    <t/>
  </si>
  <si>
    <t>маунтинбайк - велокросс</t>
  </si>
  <si>
    <t>МЕСТО ПРОВЕДЕНИЯ: г. Геленджик</t>
  </si>
  <si>
    <t>ДАТА ПРОВЕДЕНИЯ: 13 февраля 2022 года</t>
  </si>
  <si>
    <t>№ ВРВС: 0080101811Я</t>
  </si>
  <si>
    <t>№ ЕКП 2022: 4800</t>
  </si>
  <si>
    <t>НАЗВАНИЕ ТРАССЫ / РЕГ. НОМЕР: Архипо-Осиповка</t>
  </si>
  <si>
    <t>2,7 м / 3</t>
  </si>
  <si>
    <t>Температура: +4</t>
  </si>
  <si>
    <t>Влажность: 62%</t>
  </si>
  <si>
    <t>Осадки: солнечно</t>
  </si>
  <si>
    <t>Ветер: 29 км/ч (с/в)</t>
  </si>
  <si>
    <t>ТЕХНИЧЕСКИЙ ДЕЛЕГАТ</t>
  </si>
  <si>
    <t>ВЫПОЛНЕНИЕ НТУ ЕВСК</t>
  </si>
  <si>
    <t>ИНФОРМАЦИЯ О ЖЮРИ И ГСК СОРЕВНОВАНИЙ:</t>
  </si>
  <si>
    <t>Юноши 15-16 лет</t>
  </si>
  <si>
    <t>НАЧАЛО ГОНКИ: 12ч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</si>
</sst>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19" fillId="0" borderId="0"/>
  </cellStyleXfs>
  <cellXfs count="16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18" fillId="0" borderId="1" xfId="8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4" fontId="16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 wrapText="1"/>
    </xf>
    <xf numFmtId="0" fontId="18" fillId="0" borderId="26" xfId="8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8" fillId="0" borderId="0" xfId="8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0</xdr:row>
      <xdr:rowOff>76200</xdr:rowOff>
    </xdr:from>
    <xdr:to>
      <xdr:col>2</xdr:col>
      <xdr:colOff>0</xdr:colOff>
      <xdr:row>4</xdr:row>
      <xdr:rowOff>126066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76200"/>
          <a:ext cx="838947" cy="904315"/>
        </a:xfrm>
        <a:prstGeom prst="rect">
          <a:avLst/>
        </a:prstGeom>
      </xdr:spPr>
    </xdr:pic>
    <xdr:clientData/>
  </xdr:twoCellAnchor>
  <xdr:twoCellAnchor editAs="oneCell">
    <xdr:from>
      <xdr:col>10</xdr:col>
      <xdr:colOff>530412</xdr:colOff>
      <xdr:row>0</xdr:row>
      <xdr:rowOff>98051</xdr:rowOff>
    </xdr:from>
    <xdr:to>
      <xdr:col>11</xdr:col>
      <xdr:colOff>1165412</xdr:colOff>
      <xdr:row>5</xdr:row>
      <xdr:rowOff>21850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9309" y="98051"/>
          <a:ext cx="1517463" cy="1044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45"/>
  <sheetViews>
    <sheetView tabSelected="1" view="pageBreakPreview" topLeftCell="A10" zoomScale="68" zoomScaleNormal="100" zoomScaleSheetLayoutView="68" workbookViewId="0">
      <selection activeCell="L30" sqref="L30:L36"/>
    </sheetView>
  </sheetViews>
  <sheetFormatPr defaultColWidth="9.140625" defaultRowHeight="12.75" x14ac:dyDescent="0.2"/>
  <cols>
    <col min="1" max="1" width="7" style="1" customWidth="1"/>
    <col min="2" max="2" width="8" style="71" customWidth="1"/>
    <col min="3" max="3" width="16" style="71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2" style="1" customWidth="1"/>
    <col min="10" max="10" width="13.42578125" style="57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thickTop="1" x14ac:dyDescent="0.2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7" ht="15.75" customHeight="1" x14ac:dyDescent="0.2">
      <c r="A2" s="131" t="s">
        <v>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7" ht="15.75" customHeight="1" x14ac:dyDescent="0.2">
      <c r="A3" s="131" t="s">
        <v>42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7" ht="21" x14ac:dyDescent="0.2">
      <c r="A4" s="131" t="s">
        <v>43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7" ht="21" x14ac:dyDescent="0.2">
      <c r="A5" s="131" t="s">
        <v>44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O5" s="25"/>
    </row>
    <row r="6" spans="1:17" s="2" customFormat="1" ht="28.5" x14ac:dyDescent="0.2">
      <c r="A6" s="134" t="s">
        <v>48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  <c r="Q6" s="25"/>
    </row>
    <row r="7" spans="1:17" s="2" customFormat="1" ht="18" customHeight="1" x14ac:dyDescent="0.2">
      <c r="A7" s="137" t="s">
        <v>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7" s="2" customFormat="1" ht="4.5" customHeight="1" thickBot="1" x14ac:dyDescent="0.25">
      <c r="A8" s="140" t="s">
        <v>58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7" ht="19.5" customHeight="1" thickTop="1" x14ac:dyDescent="0.2">
      <c r="A9" s="143" t="s">
        <v>19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7" ht="18" customHeight="1" x14ac:dyDescent="0.2">
      <c r="A10" s="146" t="s">
        <v>59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7" ht="19.5" customHeight="1" x14ac:dyDescent="0.2">
      <c r="A11" s="146" t="s">
        <v>73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7" ht="5.25" customHeight="1" x14ac:dyDescent="0.2">
      <c r="A12" s="125" t="s">
        <v>58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7"/>
    </row>
    <row r="13" spans="1:17" ht="15.75" x14ac:dyDescent="0.2">
      <c r="A13" s="48" t="s">
        <v>60</v>
      </c>
      <c r="B13" s="22"/>
      <c r="C13" s="22"/>
      <c r="D13" s="79"/>
      <c r="E13" s="5"/>
      <c r="F13" s="5"/>
      <c r="G13" s="37" t="s">
        <v>74</v>
      </c>
      <c r="H13" s="73"/>
      <c r="I13" s="5"/>
      <c r="J13" s="49"/>
      <c r="K13" s="33"/>
      <c r="L13" s="34" t="s">
        <v>62</v>
      </c>
    </row>
    <row r="14" spans="1:17" ht="15.75" x14ac:dyDescent="0.2">
      <c r="A14" s="19" t="s">
        <v>61</v>
      </c>
      <c r="B14" s="14"/>
      <c r="C14" s="14"/>
      <c r="D14" s="78"/>
      <c r="E14" s="6"/>
      <c r="F14" s="6"/>
      <c r="G14" s="7" t="s">
        <v>39</v>
      </c>
      <c r="H14" s="72"/>
      <c r="I14" s="6"/>
      <c r="J14" s="50"/>
      <c r="K14" s="35"/>
      <c r="L14" s="70" t="s">
        <v>63</v>
      </c>
    </row>
    <row r="15" spans="1:17" ht="15" x14ac:dyDescent="0.2">
      <c r="A15" s="119" t="s">
        <v>72</v>
      </c>
      <c r="B15" s="112"/>
      <c r="C15" s="112"/>
      <c r="D15" s="112"/>
      <c r="E15" s="112"/>
      <c r="F15" s="112"/>
      <c r="G15" s="120"/>
      <c r="H15" s="111" t="s">
        <v>1</v>
      </c>
      <c r="I15" s="112"/>
      <c r="J15" s="112"/>
      <c r="K15" s="112"/>
      <c r="L15" s="113"/>
    </row>
    <row r="16" spans="1:17" ht="15" x14ac:dyDescent="0.2">
      <c r="A16" s="20"/>
      <c r="B16" s="15"/>
      <c r="C16" s="15"/>
      <c r="D16" s="11"/>
      <c r="E16" s="12"/>
      <c r="F16" s="11"/>
      <c r="G16" s="13" t="s">
        <v>58</v>
      </c>
      <c r="H16" s="43" t="s">
        <v>64</v>
      </c>
      <c r="I16" s="8"/>
      <c r="J16" s="51"/>
      <c r="K16" s="8"/>
      <c r="L16" s="21"/>
    </row>
    <row r="17" spans="1:12" ht="15" x14ac:dyDescent="0.2">
      <c r="A17" s="20" t="s">
        <v>16</v>
      </c>
      <c r="B17" s="15"/>
      <c r="C17" s="15"/>
      <c r="D17" s="10"/>
      <c r="E17" s="12"/>
      <c r="F17" s="11"/>
      <c r="G17" s="13" t="s">
        <v>50</v>
      </c>
      <c r="H17" s="43" t="s">
        <v>37</v>
      </c>
      <c r="I17" s="8"/>
      <c r="J17" s="51"/>
      <c r="K17" s="8"/>
      <c r="L17" s="42"/>
    </row>
    <row r="18" spans="1:12" ht="15" x14ac:dyDescent="0.2">
      <c r="A18" s="20" t="s">
        <v>17</v>
      </c>
      <c r="B18" s="15"/>
      <c r="C18" s="15"/>
      <c r="D18" s="10"/>
      <c r="E18" s="12"/>
      <c r="F18" s="11"/>
      <c r="G18" s="13" t="s">
        <v>45</v>
      </c>
      <c r="H18" s="43" t="s">
        <v>38</v>
      </c>
      <c r="I18" s="8"/>
      <c r="J18" s="51"/>
      <c r="K18" s="8"/>
      <c r="L18" s="42"/>
    </row>
    <row r="19" spans="1:12" ht="16.5" thickBot="1" x14ac:dyDescent="0.25">
      <c r="A19" s="20" t="s">
        <v>14</v>
      </c>
      <c r="B19" s="16"/>
      <c r="C19" s="16"/>
      <c r="D19" s="9"/>
      <c r="E19" s="9"/>
      <c r="F19" s="9"/>
      <c r="G19" s="13" t="s">
        <v>49</v>
      </c>
      <c r="H19" s="43" t="s">
        <v>36</v>
      </c>
      <c r="I19" s="8"/>
      <c r="J19" s="51"/>
      <c r="K19" s="81">
        <v>8.1</v>
      </c>
      <c r="L19" s="21" t="s">
        <v>65</v>
      </c>
    </row>
    <row r="20" spans="1:12" ht="9.75" customHeight="1" thickTop="1" thickBot="1" x14ac:dyDescent="0.25">
      <c r="A20" s="27"/>
      <c r="B20" s="24"/>
      <c r="C20" s="24"/>
      <c r="D20" s="23"/>
      <c r="E20" s="23"/>
      <c r="F20" s="23"/>
      <c r="G20" s="23"/>
      <c r="H20" s="23"/>
      <c r="I20" s="23"/>
      <c r="J20" s="52"/>
      <c r="K20" s="23"/>
      <c r="L20" s="28"/>
    </row>
    <row r="21" spans="1:12" s="3" customFormat="1" ht="21" customHeight="1" thickTop="1" x14ac:dyDescent="0.2">
      <c r="A21" s="121" t="s">
        <v>6</v>
      </c>
      <c r="B21" s="123" t="s">
        <v>11</v>
      </c>
      <c r="C21" s="123" t="s">
        <v>34</v>
      </c>
      <c r="D21" s="123" t="s">
        <v>2</v>
      </c>
      <c r="E21" s="123" t="s">
        <v>33</v>
      </c>
      <c r="F21" s="123" t="s">
        <v>8</v>
      </c>
      <c r="G21" s="123" t="s">
        <v>12</v>
      </c>
      <c r="H21" s="123" t="s">
        <v>7</v>
      </c>
      <c r="I21" s="123" t="s">
        <v>22</v>
      </c>
      <c r="J21" s="149" t="s">
        <v>20</v>
      </c>
      <c r="K21" s="151" t="s">
        <v>71</v>
      </c>
      <c r="L21" s="153" t="s">
        <v>13</v>
      </c>
    </row>
    <row r="22" spans="1:12" s="3" customFormat="1" ht="13.5" customHeight="1" x14ac:dyDescent="0.2">
      <c r="A22" s="122"/>
      <c r="B22" s="124"/>
      <c r="C22" s="124"/>
      <c r="D22" s="124"/>
      <c r="E22" s="124"/>
      <c r="F22" s="124"/>
      <c r="G22" s="124"/>
      <c r="H22" s="124"/>
      <c r="I22" s="124"/>
      <c r="J22" s="150"/>
      <c r="K22" s="152"/>
      <c r="L22" s="154"/>
    </row>
    <row r="23" spans="1:12" s="4" customFormat="1" ht="26.25" customHeight="1" x14ac:dyDescent="0.2">
      <c r="A23" s="75">
        <v>1</v>
      </c>
      <c r="B23" s="38">
        <v>45</v>
      </c>
      <c r="C23" s="38">
        <v>10059364889</v>
      </c>
      <c r="D23" s="39" t="s">
        <v>51</v>
      </c>
      <c r="E23" s="86">
        <v>38749</v>
      </c>
      <c r="F23" s="30" t="s">
        <v>40</v>
      </c>
      <c r="G23" s="90" t="s">
        <v>23</v>
      </c>
      <c r="H23" s="69">
        <v>2.0810185185185185E-2</v>
      </c>
      <c r="I23" s="69" t="s">
        <v>58</v>
      </c>
      <c r="J23" s="53">
        <f>IFERROR($K$19*3600/(HOUR(H23)*3600+MINUTE(H23)*60+SECOND(H23)),"")</f>
        <v>16.21802002224694</v>
      </c>
      <c r="K23" s="29"/>
      <c r="L23" s="36"/>
    </row>
    <row r="24" spans="1:12" s="4" customFormat="1" ht="26.25" customHeight="1" x14ac:dyDescent="0.2">
      <c r="A24" s="31">
        <v>2</v>
      </c>
      <c r="B24" s="38">
        <v>43</v>
      </c>
      <c r="C24" s="38">
        <v>10119063137</v>
      </c>
      <c r="D24" s="39" t="s">
        <v>55</v>
      </c>
      <c r="E24" s="86">
        <v>39164</v>
      </c>
      <c r="F24" s="30" t="s">
        <v>53</v>
      </c>
      <c r="G24" s="90" t="s">
        <v>35</v>
      </c>
      <c r="H24" s="69">
        <v>2.2858796296296294E-2</v>
      </c>
      <c r="I24" s="69">
        <v>2.0486111111111087E-3</v>
      </c>
      <c r="J24" s="53">
        <f>IFERROR($K$19*3600/(HOUR(H24)*3600+MINUTE(H24)*60+SECOND(H24)),"")</f>
        <v>14.764556962025317</v>
      </c>
      <c r="K24" s="29"/>
      <c r="L24" s="36"/>
    </row>
    <row r="25" spans="1:12" s="4" customFormat="1" ht="26.25" customHeight="1" x14ac:dyDescent="0.2">
      <c r="A25" s="31">
        <v>3</v>
      </c>
      <c r="B25" s="32">
        <v>44</v>
      </c>
      <c r="C25" s="38">
        <v>10124592844</v>
      </c>
      <c r="D25" s="39" t="s">
        <v>56</v>
      </c>
      <c r="E25" s="86">
        <v>39279</v>
      </c>
      <c r="F25" s="30" t="s">
        <v>46</v>
      </c>
      <c r="G25" s="90" t="s">
        <v>35</v>
      </c>
      <c r="H25" s="69">
        <v>2.2905092592592591E-2</v>
      </c>
      <c r="I25" s="69">
        <v>2.0949074074074064E-3</v>
      </c>
      <c r="J25" s="53">
        <f>IFERROR($K$19*3600/(HOUR(H25)*3600+MINUTE(H25)*60+SECOND(H25)),"")</f>
        <v>14.734714502273876</v>
      </c>
      <c r="K25" s="29"/>
      <c r="L25" s="36"/>
    </row>
    <row r="26" spans="1:12" s="4" customFormat="1" ht="26.25" customHeight="1" x14ac:dyDescent="0.2">
      <c r="A26" s="31">
        <v>4</v>
      </c>
      <c r="B26" s="32">
        <v>42</v>
      </c>
      <c r="C26" s="38">
        <v>10119354642</v>
      </c>
      <c r="D26" s="39" t="s">
        <v>54</v>
      </c>
      <c r="E26" s="86">
        <v>39061</v>
      </c>
      <c r="F26" s="30" t="s">
        <v>53</v>
      </c>
      <c r="G26" s="90" t="s">
        <v>35</v>
      </c>
      <c r="H26" s="69">
        <v>2.3935185185185184E-2</v>
      </c>
      <c r="I26" s="69">
        <v>3.1249999999999993E-3</v>
      </c>
      <c r="J26" s="53">
        <f>IFERROR($K$19*3600/(HOUR(H26)*3600+MINUTE(H26)*60+SECOND(H26)),"")</f>
        <v>14.100580270793037</v>
      </c>
      <c r="K26" s="29"/>
      <c r="L26" s="36"/>
    </row>
    <row r="27" spans="1:12" s="4" customFormat="1" ht="26.25" customHeight="1" thickBot="1" x14ac:dyDescent="0.25">
      <c r="A27" s="91" t="s">
        <v>57</v>
      </c>
      <c r="B27" s="92">
        <v>41</v>
      </c>
      <c r="C27" s="93">
        <v>10119582691</v>
      </c>
      <c r="D27" s="94" t="s">
        <v>52</v>
      </c>
      <c r="E27" s="95">
        <v>38896</v>
      </c>
      <c r="F27" s="96" t="s">
        <v>53</v>
      </c>
      <c r="G27" s="97" t="s">
        <v>35</v>
      </c>
      <c r="H27" s="98"/>
      <c r="I27" s="98"/>
      <c r="J27" s="54"/>
      <c r="K27" s="99"/>
      <c r="L27" s="100"/>
    </row>
    <row r="28" spans="1:12" s="4" customFormat="1" ht="10.5" customHeight="1" thickTop="1" thickBot="1" x14ac:dyDescent="0.25">
      <c r="A28" s="102"/>
      <c r="B28" s="102"/>
      <c r="C28" s="74"/>
      <c r="D28" s="85"/>
      <c r="E28" s="103"/>
      <c r="F28" s="101"/>
      <c r="G28" s="104"/>
      <c r="H28" s="105"/>
      <c r="I28" s="105"/>
      <c r="J28" s="106"/>
      <c r="K28" s="107"/>
      <c r="L28" s="108"/>
    </row>
    <row r="29" spans="1:12" ht="15.75" thickTop="1" x14ac:dyDescent="0.2">
      <c r="A29" s="109" t="s">
        <v>4</v>
      </c>
      <c r="B29" s="110"/>
      <c r="C29" s="110"/>
      <c r="D29" s="110"/>
      <c r="E29" s="89"/>
      <c r="F29" s="89"/>
      <c r="G29" s="110" t="s">
        <v>5</v>
      </c>
      <c r="H29" s="110"/>
      <c r="I29" s="110"/>
      <c r="J29" s="110"/>
      <c r="K29" s="110"/>
      <c r="L29" s="155"/>
    </row>
    <row r="30" spans="1:12" x14ac:dyDescent="0.2">
      <c r="A30" s="40" t="s">
        <v>66</v>
      </c>
      <c r="B30" s="9"/>
      <c r="C30" s="44"/>
      <c r="D30" s="26"/>
      <c r="E30" s="58"/>
      <c r="F30" s="64"/>
      <c r="G30" s="45" t="s">
        <v>31</v>
      </c>
      <c r="H30" s="41">
        <v>2</v>
      </c>
      <c r="I30" s="58"/>
      <c r="J30" s="59"/>
      <c r="K30" s="55" t="s">
        <v>29</v>
      </c>
      <c r="L30" s="88">
        <f>COUNTIF(F13:F27,"ЗМС")</f>
        <v>0</v>
      </c>
    </row>
    <row r="31" spans="1:12" x14ac:dyDescent="0.2">
      <c r="A31" s="40" t="s">
        <v>67</v>
      </c>
      <c r="B31" s="9"/>
      <c r="C31" s="82"/>
      <c r="D31" s="26"/>
      <c r="E31" s="65"/>
      <c r="F31" s="66"/>
      <c r="G31" s="46" t="s">
        <v>24</v>
      </c>
      <c r="H31" s="161">
        <f>H32+H37</f>
        <v>5</v>
      </c>
      <c r="I31" s="60"/>
      <c r="J31" s="61"/>
      <c r="K31" s="56" t="s">
        <v>18</v>
      </c>
      <c r="L31" s="88">
        <f>COUNTIF(F13:F27,"МСМК")</f>
        <v>0</v>
      </c>
    </row>
    <row r="32" spans="1:12" x14ac:dyDescent="0.2">
      <c r="A32" s="40" t="s">
        <v>68</v>
      </c>
      <c r="B32" s="9"/>
      <c r="C32" s="83"/>
      <c r="D32" s="26"/>
      <c r="E32" s="65"/>
      <c r="F32" s="66"/>
      <c r="G32" s="46" t="s">
        <v>25</v>
      </c>
      <c r="H32" s="161">
        <f>H33+H35+H36+H34</f>
        <v>5</v>
      </c>
      <c r="I32" s="60"/>
      <c r="J32" s="61"/>
      <c r="K32" s="56" t="s">
        <v>21</v>
      </c>
      <c r="L32" s="88">
        <f>COUNTIF(F13:F27,"МС")</f>
        <v>0</v>
      </c>
    </row>
    <row r="33" spans="1:12" x14ac:dyDescent="0.2">
      <c r="A33" s="40" t="s">
        <v>69</v>
      </c>
      <c r="B33" s="9"/>
      <c r="C33" s="83"/>
      <c r="D33" s="26"/>
      <c r="E33" s="65"/>
      <c r="F33" s="66"/>
      <c r="G33" s="46" t="s">
        <v>26</v>
      </c>
      <c r="H33" s="161">
        <f>COUNT(A13:A27)</f>
        <v>4</v>
      </c>
      <c r="I33" s="60"/>
      <c r="J33" s="61"/>
      <c r="K33" s="56" t="s">
        <v>30</v>
      </c>
      <c r="L33" s="88">
        <f>COUNTIF(F13:F27,"КМС")</f>
        <v>0</v>
      </c>
    </row>
    <row r="34" spans="1:12" x14ac:dyDescent="0.2">
      <c r="A34" s="40"/>
      <c r="B34" s="9"/>
      <c r="C34" s="83"/>
      <c r="D34" s="26"/>
      <c r="E34" s="65"/>
      <c r="F34" s="66"/>
      <c r="G34" s="46" t="s">
        <v>41</v>
      </c>
      <c r="H34" s="26">
        <f>COUNTIF(A13:A27,"ЛИМ")</f>
        <v>0</v>
      </c>
      <c r="I34" s="60"/>
      <c r="J34" s="61"/>
      <c r="K34" s="76" t="s">
        <v>40</v>
      </c>
      <c r="L34" s="88">
        <f>COUNTIF(F13:F27,"1 СР")</f>
        <v>1</v>
      </c>
    </row>
    <row r="35" spans="1:12" x14ac:dyDescent="0.2">
      <c r="A35" s="40"/>
      <c r="B35" s="9"/>
      <c r="C35" s="9"/>
      <c r="D35" s="26"/>
      <c r="E35" s="65"/>
      <c r="F35" s="66"/>
      <c r="G35" s="46" t="s">
        <v>27</v>
      </c>
      <c r="H35" s="161">
        <f>COUNTIF(A13:A27,"НФ")</f>
        <v>1</v>
      </c>
      <c r="I35" s="60"/>
      <c r="J35" s="61"/>
      <c r="K35" s="56" t="s">
        <v>46</v>
      </c>
      <c r="L35" s="88">
        <f>COUNTIF(F13:F27,"2 СР")</f>
        <v>1</v>
      </c>
    </row>
    <row r="36" spans="1:12" x14ac:dyDescent="0.2">
      <c r="A36" s="40"/>
      <c r="B36" s="9"/>
      <c r="C36" s="9"/>
      <c r="D36" s="26"/>
      <c r="E36" s="65"/>
      <c r="F36" s="66"/>
      <c r="G36" s="46" t="s">
        <v>32</v>
      </c>
      <c r="H36" s="161">
        <f>COUNTIF(A13:A27,"ДСКВ")</f>
        <v>0</v>
      </c>
      <c r="I36" s="60"/>
      <c r="J36" s="61"/>
      <c r="K36" s="56" t="s">
        <v>53</v>
      </c>
      <c r="L36" s="88">
        <f>COUNTIF(F13:F27,"3 СР")</f>
        <v>3</v>
      </c>
    </row>
    <row r="37" spans="1:12" x14ac:dyDescent="0.2">
      <c r="A37" s="40"/>
      <c r="B37" s="9"/>
      <c r="C37" s="9"/>
      <c r="D37" s="26"/>
      <c r="E37" s="67"/>
      <c r="F37" s="68"/>
      <c r="G37" s="46" t="s">
        <v>28</v>
      </c>
      <c r="H37" s="161">
        <f>COUNTIF(A13:A27,"НС")</f>
        <v>0</v>
      </c>
      <c r="I37" s="62"/>
      <c r="J37" s="63"/>
      <c r="K37" s="56"/>
      <c r="L37" s="47"/>
    </row>
    <row r="38" spans="1:12" ht="9.75" customHeight="1" x14ac:dyDescent="0.2">
      <c r="A38" s="17"/>
      <c r="B38" s="80"/>
      <c r="C38" s="80"/>
      <c r="L38" s="18"/>
    </row>
    <row r="39" spans="1:12" x14ac:dyDescent="0.2">
      <c r="A39" s="156" t="s">
        <v>70</v>
      </c>
      <c r="B39" s="114"/>
      <c r="C39" s="114"/>
      <c r="D39" s="114"/>
      <c r="E39" s="114" t="s">
        <v>10</v>
      </c>
      <c r="F39" s="114"/>
      <c r="G39" s="114"/>
      <c r="H39" s="114" t="s">
        <v>3</v>
      </c>
      <c r="I39" s="114"/>
      <c r="J39" s="114"/>
      <c r="K39" s="114" t="s">
        <v>47</v>
      </c>
      <c r="L39" s="115"/>
    </row>
    <row r="40" spans="1:12" x14ac:dyDescent="0.2">
      <c r="A40" s="157"/>
      <c r="B40" s="158"/>
      <c r="C40" s="158"/>
      <c r="D40" s="158"/>
      <c r="E40" s="158"/>
      <c r="F40" s="159"/>
      <c r="G40" s="159"/>
      <c r="H40" s="159"/>
      <c r="I40" s="159"/>
      <c r="J40" s="159"/>
      <c r="K40" s="159"/>
      <c r="L40" s="160"/>
    </row>
    <row r="41" spans="1:12" x14ac:dyDescent="0.2">
      <c r="A41" s="84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77"/>
    </row>
    <row r="42" spans="1:12" x14ac:dyDescent="0.2">
      <c r="A42" s="84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77"/>
    </row>
    <row r="43" spans="1:12" x14ac:dyDescent="0.2">
      <c r="A43" s="8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77"/>
    </row>
    <row r="44" spans="1:12" ht="13.5" thickBot="1" x14ac:dyDescent="0.25">
      <c r="A44" s="116"/>
      <c r="B44" s="117"/>
      <c r="C44" s="117"/>
      <c r="D44" s="117"/>
      <c r="E44" s="117" t="str">
        <f>G17</f>
        <v xml:space="preserve">ГЕОРГИЕВ В.М. (ВК, Чувашская Республика) </v>
      </c>
      <c r="F44" s="117"/>
      <c r="G44" s="117"/>
      <c r="H44" s="117" t="str">
        <f>G18</f>
        <v xml:space="preserve">БЕСЧАСТНОВ А.А. (ВК, г. Москва) </v>
      </c>
      <c r="I44" s="117"/>
      <c r="J44" s="117"/>
      <c r="K44" s="117" t="str">
        <f>G19</f>
        <v>ТЕБАЙКИН И.Г. (ВК, Московская обл.)</v>
      </c>
      <c r="L44" s="118"/>
    </row>
    <row r="45" spans="1:12" ht="13.5" thickTop="1" x14ac:dyDescent="0.2"/>
  </sheetData>
  <mergeCells count="38">
    <mergeCell ref="A39:D39"/>
    <mergeCell ref="A40:E40"/>
    <mergeCell ref="F40:L40"/>
    <mergeCell ref="E39:G39"/>
    <mergeCell ref="H39:J39"/>
    <mergeCell ref="I21:I22"/>
    <mergeCell ref="J21:J22"/>
    <mergeCell ref="K21:K22"/>
    <mergeCell ref="L21:L22"/>
    <mergeCell ref="G29:L29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29:D29"/>
    <mergeCell ref="H15:L15"/>
    <mergeCell ref="K39:L39"/>
    <mergeCell ref="A44:D44"/>
    <mergeCell ref="E44:G44"/>
    <mergeCell ref="H44:J44"/>
    <mergeCell ref="K44:L44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</mergeCells>
  <conditionalFormatting sqref="B35:B38 B1 B6:B7 B9:B11 B13:B14 B45:B1048576 B16:B28">
    <cfRule type="duplicateValues" dxfId="7" priority="8"/>
  </conditionalFormatting>
  <conditionalFormatting sqref="B2">
    <cfRule type="duplicateValues" dxfId="6" priority="7"/>
  </conditionalFormatting>
  <conditionalFormatting sqref="B3">
    <cfRule type="duplicateValues" dxfId="5" priority="6"/>
  </conditionalFormatting>
  <conditionalFormatting sqref="B4">
    <cfRule type="duplicateValues" dxfId="4" priority="5"/>
  </conditionalFormatting>
  <conditionalFormatting sqref="B30:B34">
    <cfRule type="duplicateValues" dxfId="3" priority="4"/>
  </conditionalFormatting>
  <conditionalFormatting sqref="B44">
    <cfRule type="duplicateValues" dxfId="2" priority="2"/>
  </conditionalFormatting>
  <conditionalFormatting sqref="B39:B43">
    <cfRule type="duplicateValues" dxfId="1" priority="3"/>
  </conditionalFormatting>
  <conditionalFormatting sqref="B15">
    <cfRule type="duplicateValues" dxfId="0" priority="1"/>
  </conditionalFormatting>
  <pageMargins left="0.2" right="0.2" top="0.25" bottom="0.2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 15-16</vt:lpstr>
      <vt:lpstr>'Ю 15-16'!Область_печати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2022-03-24T13:04:40Z</dcterms:modified>
</cp:coreProperties>
</file>