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0" yWindow="0" windowWidth="20490" windowHeight="7755" tabRatio="789"/>
  </bookViews>
  <sheets>
    <sheet name="итог инд. г. жен" sheetId="83" r:id="rId1"/>
  </sheets>
  <definedNames>
    <definedName name="_xlnm.Print_Titles" localSheetId="0">'итог инд. г. жен'!$21:$21</definedName>
    <definedName name="_xlnm.Print_Area" localSheetId="0">'итог инд. г. жен'!$A$1:$P$70</definedName>
  </definedNames>
  <calcPr calcId="152511"/>
</workbook>
</file>

<file path=xl/calcChain.xml><?xml version="1.0" encoding="utf-8"?>
<calcChain xmlns="http://schemas.openxmlformats.org/spreadsheetml/2006/main">
  <c r="L51" i="83" l="1"/>
  <c r="N51" i="83" s="1"/>
  <c r="L50" i="83"/>
  <c r="N50" i="83" s="1"/>
  <c r="L49" i="83"/>
  <c r="N49" i="83" s="1"/>
  <c r="L48" i="83"/>
  <c r="L47" i="83"/>
  <c r="N47" i="83" s="1"/>
  <c r="L46" i="83"/>
  <c r="N46" i="83" s="1"/>
  <c r="L45" i="83"/>
  <c r="N45" i="83" s="1"/>
  <c r="L44" i="83"/>
  <c r="N44" i="83" s="1"/>
  <c r="L43" i="83"/>
  <c r="N43" i="83" s="1"/>
  <c r="L42" i="83"/>
  <c r="N42" i="83" s="1"/>
  <c r="L41" i="83"/>
  <c r="L40" i="83"/>
  <c r="N40" i="83" s="1"/>
  <c r="L39" i="83"/>
  <c r="N39" i="83" s="1"/>
  <c r="L38" i="83"/>
  <c r="N38" i="83" s="1"/>
  <c r="L37" i="83"/>
  <c r="N37" i="83" s="1"/>
  <c r="L36" i="83"/>
  <c r="N36" i="83" s="1"/>
  <c r="L35" i="83"/>
  <c r="N35" i="83" s="1"/>
  <c r="L34" i="83"/>
  <c r="N34" i="83" s="1"/>
  <c r="L33" i="83"/>
  <c r="N33" i="83" s="1"/>
  <c r="L32" i="83"/>
  <c r="N32" i="83" s="1"/>
  <c r="L31" i="83"/>
  <c r="N31" i="83" s="1"/>
  <c r="L30" i="83"/>
  <c r="N30" i="83" s="1"/>
  <c r="L29" i="83"/>
  <c r="N29" i="83" s="1"/>
  <c r="L28" i="83"/>
  <c r="N28" i="83" s="1"/>
  <c r="L27" i="83"/>
  <c r="N27" i="83" s="1"/>
  <c r="L26" i="83"/>
  <c r="N26" i="83" s="1"/>
  <c r="L25" i="83"/>
  <c r="N25" i="83" s="1"/>
  <c r="L24" i="83"/>
  <c r="N24" i="83" s="1"/>
  <c r="L23" i="83"/>
  <c r="N23" i="83" s="1"/>
  <c r="M25" i="83"/>
  <c r="M27" i="83"/>
  <c r="M29" i="83"/>
  <c r="M31" i="83"/>
  <c r="M33" i="83"/>
  <c r="M35" i="83"/>
  <c r="M37" i="83"/>
  <c r="M39" i="83"/>
  <c r="M42" i="83"/>
  <c r="M43" i="83"/>
  <c r="M44" i="83"/>
  <c r="M45" i="83"/>
  <c r="M46" i="83"/>
  <c r="M49" i="83"/>
  <c r="M50" i="83"/>
  <c r="M51" i="83"/>
  <c r="M24" i="83"/>
  <c r="M40" i="83" l="1"/>
  <c r="M38" i="83"/>
  <c r="M36" i="83"/>
  <c r="M34" i="83"/>
  <c r="M32" i="83"/>
  <c r="M30" i="83"/>
  <c r="M28" i="83"/>
  <c r="M26" i="83"/>
  <c r="M41" i="83"/>
  <c r="M48" i="83"/>
  <c r="M47" i="83"/>
  <c r="N41" i="83"/>
  <c r="N48" i="83"/>
  <c r="I59" i="83"/>
  <c r="I62" i="83"/>
  <c r="I61" i="83"/>
  <c r="I60" i="83"/>
  <c r="I58" i="83"/>
  <c r="P55" i="83"/>
  <c r="P56" i="83"/>
  <c r="P57" i="83"/>
  <c r="P58" i="83"/>
  <c r="P59" i="83"/>
  <c r="P60" i="83"/>
  <c r="P61" i="83"/>
  <c r="E70" i="83"/>
  <c r="H70" i="83"/>
  <c r="N70" i="83"/>
  <c r="I57" i="83" l="1"/>
  <c r="I56" i="83" s="1"/>
</calcChain>
</file>

<file path=xl/sharedStrings.xml><?xml version="1.0" encoding="utf-8"?>
<sst xmlns="http://schemas.openxmlformats.org/spreadsheetml/2006/main" count="205" uniqueCount="147">
  <si>
    <t>Министерство спорта Российской Федерации</t>
  </si>
  <si>
    <t>ТЕХНИЧЕСКИЕ ДАННЫЕ ТРАССЫ:</t>
  </si>
  <si>
    <t xml:space="preserve"> МАКСИМАЛЬНЫЙ ПЕРЕПАД (HD):</t>
  </si>
  <si>
    <t xml:space="preserve"> СУММА ПЕРЕПАДОВ (ТС):</t>
  </si>
  <si>
    <t>ФАМИЛИЯ ИМЯ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</si>
  <si>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</si>
  <si>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</si>
  <si>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</si>
  <si>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</si>
  <si>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</si>
  <si>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</si>
  <si>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</si>
  <si>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</si>
  <si>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</si>
  <si>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</si>
  <si>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</si>
  <si>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</si>
  <si>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КМС</t>
  </si>
  <si>
    <t>МС</t>
  </si>
  <si>
    <t>Удмуртская Республика</t>
  </si>
  <si>
    <t>по велосипедному спорту</t>
  </si>
  <si>
    <t>КОД UCI</t>
  </si>
  <si>
    <t>ТЕХНИЧЕСКИЙ ДЕЛЕГАТ ФВСР:</t>
  </si>
  <si>
    <t>ГЛАВНЫЙ СУДЬЯ:</t>
  </si>
  <si>
    <t>ГЛАВНЫЙ СЕКРЕТАРЬ:</t>
  </si>
  <si>
    <t>СУДЬЯ НА ФИНИШЕ:</t>
  </si>
  <si>
    <t>СКОРОСТЬ км/ч</t>
  </si>
  <si>
    <t>ОТСТАВАНИЕ</t>
  </si>
  <si>
    <t>ИТОГОВЫЙ ПРОТОКОЛ</t>
  </si>
  <si>
    <t>ВЫПОЛНЕНИЕ НТУ ЕВСК</t>
  </si>
  <si>
    <t>СУДЬЯ НА ФИНИШЕ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</si>
  <si>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</si>
  <si>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</si>
  <si>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</si>
  <si>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</si>
  <si>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</si>
  <si>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</si>
  <si>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</si>
  <si>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</si>
  <si>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Лимит времени</t>
  </si>
  <si>
    <t>2 СР</t>
  </si>
  <si>
    <t>Дисквалифицировано</t>
  </si>
  <si>
    <t>3 СР</t>
  </si>
  <si>
    <t>Н. стартовало</t>
  </si>
  <si>
    <t>ТЕХНИЧЕСКИЙ ДЕЛЕГАТ</t>
  </si>
  <si>
    <t>ДАТА РОЖД.</t>
  </si>
  <si>
    <t>Новосибирская область</t>
  </si>
  <si>
    <t>ДИСТАНЦИЯ: ДЛИНА КРУГА/КРУГОВ</t>
  </si>
  <si>
    <t>ЧЕМПИОНАТ РОССИИ</t>
  </si>
  <si>
    <r>
      <t xml:space="preserve"> МЕСТО ПРОВЕДЕНИЯ:</t>
    </r>
    <r>
      <rPr>
        <sz val="11"/>
        <rFont val="Calibri"/>
        <family val="2"/>
        <charset val="204"/>
      </rPr>
      <t xml:space="preserve"> г. Саранск</t>
    </r>
  </si>
  <si>
    <t>Министерство спорта и молодёжной политики Республики Мордовия</t>
  </si>
  <si>
    <t>Федерация велосипедного спорта Республики Мордовия</t>
  </si>
  <si>
    <t>№ ЕКП 2022: 5041</t>
  </si>
  <si>
    <t>Стародубцев А.Ю. / ВК, г.Хабаровск /</t>
  </si>
  <si>
    <t>Кондратьева Л.В. /ВК, г.Воронеж /</t>
  </si>
  <si>
    <t>Юдина Л.Н. /ВК, Забайкальский край /</t>
  </si>
  <si>
    <t>Самарская область</t>
  </si>
  <si>
    <t>Республика Адыгея</t>
  </si>
  <si>
    <t>Тульская область</t>
  </si>
  <si>
    <t>Санкт-Петербург</t>
  </si>
  <si>
    <t>Омская область</t>
  </si>
  <si>
    <t>Москва</t>
  </si>
  <si>
    <t>Московская область</t>
  </si>
  <si>
    <t>Ростовская область</t>
  </si>
  <si>
    <t>Свердловская область</t>
  </si>
  <si>
    <t>Хабаровский край</t>
  </si>
  <si>
    <t>Чувашская Республика</t>
  </si>
  <si>
    <t>Пензенская область</t>
  </si>
  <si>
    <t>Осадки: солнечно</t>
  </si>
  <si>
    <t>Шоссе - индивидуальная гонка на время</t>
  </si>
  <si>
    <t>РЕЗУЛЬТАТ И МЕСТО НА ОТРЕЗКЕ</t>
  </si>
  <si>
    <t>№ ВРВС: 0080511611Я</t>
  </si>
  <si>
    <t>НАЗВАНИЕ ТРАССЫ / РЕГ. НОМЕР: Восточный обход Саранска</t>
  </si>
  <si>
    <t>Женщины</t>
  </si>
  <si>
    <t>НАЧАЛО ГОНКИ: 11ч 00м</t>
  </si>
  <si>
    <t>ОКОНЧАНИЕ ГОНКИ: 14ч 09м</t>
  </si>
  <si>
    <r>
      <t xml:space="preserve"> ДАТА ПРОВЕДЕНИЯ:</t>
    </r>
    <r>
      <rPr>
        <sz val="11"/>
        <rFont val="Calibri"/>
        <family val="2"/>
        <charset val="204"/>
        <scheme val="minor"/>
      </rPr>
      <t xml:space="preserve"> 23 ИЮНЯ 2022 ГОДА</t>
    </r>
  </si>
  <si>
    <t>25/1</t>
  </si>
  <si>
    <t>0-12,5 км</t>
  </si>
  <si>
    <t>12,5-25 км</t>
  </si>
  <si>
    <t>ДРОНОВА Тамара</t>
  </si>
  <si>
    <t>13.08.1993</t>
  </si>
  <si>
    <t>АНТОШИНА Татьяна</t>
  </si>
  <si>
    <t>27.07.1982</t>
  </si>
  <si>
    <t>КЛИМОВА Диана</t>
  </si>
  <si>
    <t>08.10.1996</t>
  </si>
  <si>
    <t>МАЛЬКОВА Дарья</t>
  </si>
  <si>
    <t>16.11.2000</t>
  </si>
  <si>
    <t>СЫРАДОЕВА Маргарита</t>
  </si>
  <si>
    <t>06.04.1995</t>
  </si>
  <si>
    <t>АРЧИБАСОВА Елизавета</t>
  </si>
  <si>
    <t>19.01.2000</t>
  </si>
  <si>
    <t>УВАРОВА Марина</t>
  </si>
  <si>
    <t>09.11.2000</t>
  </si>
  <si>
    <t>ОШУРКОВА Елизавета</t>
  </si>
  <si>
    <t>19.06.1991</t>
  </si>
  <si>
    <t>10.04.2003</t>
  </si>
  <si>
    <t>ЛЕТАЕВА Марина</t>
  </si>
  <si>
    <t>01.02.1976</t>
  </si>
  <si>
    <t>ПЕЧЕРСКИХ Анастасия</t>
  </si>
  <si>
    <t>28.01.2002</t>
  </si>
  <si>
    <t>БУНЕЕВА Дарья</t>
  </si>
  <si>
    <t>19.06.2002</t>
  </si>
  <si>
    <t>Иркутская область</t>
  </si>
  <si>
    <t>ТРЕТЬЯКОВА Евгения</t>
  </si>
  <si>
    <t>20.05.1986</t>
  </si>
  <si>
    <t>МАЛЕРВЕЙН Любовь</t>
  </si>
  <si>
    <t>14.10.2002</t>
  </si>
  <si>
    <t>ЖАПАРОВА Регина</t>
  </si>
  <si>
    <t>12.10.1999</t>
  </si>
  <si>
    <t>ЧУРЕНКОВА Таисия</t>
  </si>
  <si>
    <t>25.08.2001</t>
  </si>
  <si>
    <t>РЫЦЕВА Алена</t>
  </si>
  <si>
    <t>06.06.2000</t>
  </si>
  <si>
    <t>НИКИШИНА Ольга</t>
  </si>
  <si>
    <t>20.08.1996</t>
  </si>
  <si>
    <t>ЕМЕЛЬЯНЕНКО Олеся</t>
  </si>
  <si>
    <t>11.07.2003</t>
  </si>
  <si>
    <t>САБЛИНА Валерия</t>
  </si>
  <si>
    <t>08.10.2002</t>
  </si>
  <si>
    <t>ПАНИНА Татьяна</t>
  </si>
  <si>
    <t>20.12.1969</t>
  </si>
  <si>
    <t>Республика Татарстан</t>
  </si>
  <si>
    <t>КАНЕЕВА Дарья</t>
  </si>
  <si>
    <t>28.08.2000</t>
  </si>
  <si>
    <t>БАЛАЕВА Софья</t>
  </si>
  <si>
    <t>10.03.2002</t>
  </si>
  <si>
    <t>ЗАХАРКИНА Валерия</t>
  </si>
  <si>
    <t>21.01.2001</t>
  </si>
  <si>
    <t>МУХАМЕТШИНА Илина</t>
  </si>
  <si>
    <t>14.10.2003</t>
  </si>
  <si>
    <t>МЯЛИЦИНА Ника</t>
  </si>
  <si>
    <t>ЗУБОВА Алена</t>
  </si>
  <si>
    <t>03.07.1992</t>
  </si>
  <si>
    <t>МАНАННИКОВА Анастасия</t>
  </si>
  <si>
    <t>20.10.2003</t>
  </si>
  <si>
    <t>ЧУЛКОВА София</t>
  </si>
  <si>
    <t>23.08.2002</t>
  </si>
  <si>
    <t>НС</t>
  </si>
  <si>
    <t>АБАСОВА Наталья</t>
  </si>
  <si>
    <t>21.05.1995</t>
  </si>
  <si>
    <t>Температура: +20+21</t>
  </si>
  <si>
    <t>Влажность: 67%</t>
  </si>
  <si>
    <t>Ветер: 5-7 м/с (С-В)</t>
  </si>
  <si>
    <t>Москва, Тульская область</t>
  </si>
  <si>
    <t>Тюменская область, Тульская область</t>
  </si>
  <si>
    <t>МЯЛИЦИНА Яна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</si>
</sst>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"/>
    <numFmt numFmtId="165" formatCode="0&quot; км&quot;"/>
    <numFmt numFmtId="166" formatCode="h:mm:ss.00"/>
    <numFmt numFmtId="167" formatCode="hh:mm:ss"/>
  </numFmts>
  <fonts count="4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6"/>
      <name val="Calibri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4">
    <xf numFmtId="0" fontId="0" fillId="0" borderId="0"/>
    <xf numFmtId="0" fontId="9" fillId="0" borderId="0"/>
    <xf numFmtId="0" fontId="8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21" fillId="0" borderId="0"/>
    <xf numFmtId="0" fontId="5" fillId="3" borderId="23" applyNumberFormat="0" applyFont="0" applyAlignment="0" applyProtection="0"/>
    <xf numFmtId="0" fontId="4" fillId="0" borderId="0"/>
    <xf numFmtId="0" fontId="4" fillId="3" borderId="23" applyNumberFormat="0" applyFont="0" applyAlignment="0" applyProtection="0"/>
    <xf numFmtId="0" fontId="7" fillId="0" borderId="0"/>
    <xf numFmtId="0" fontId="22" fillId="0" borderId="0" applyNumberFormat="0" applyFill="0" applyBorder="0" applyAlignment="0" applyProtection="0"/>
    <xf numFmtId="0" fontId="23" fillId="0" borderId="24" applyNumberFormat="0" applyFill="0" applyAlignment="0" applyProtection="0"/>
    <xf numFmtId="0" fontId="24" fillId="0" borderId="25" applyNumberFormat="0" applyFill="0" applyAlignment="0" applyProtection="0"/>
    <xf numFmtId="0" fontId="25" fillId="0" borderId="26" applyNumberFormat="0" applyFill="0" applyAlignment="0" applyProtection="0"/>
    <xf numFmtId="0" fontId="25" fillId="0" borderId="0" applyNumberFormat="0" applyFill="0" applyBorder="0" applyAlignment="0" applyProtection="0"/>
    <xf numFmtId="0" fontId="26" fillId="5" borderId="0" applyNumberFormat="0" applyBorder="0" applyAlignment="0" applyProtection="0"/>
    <xf numFmtId="0" fontId="27" fillId="6" borderId="0" applyNumberFormat="0" applyBorder="0" applyAlignment="0" applyProtection="0"/>
    <xf numFmtId="0" fontId="28" fillId="7" borderId="0" applyNumberFormat="0" applyBorder="0" applyAlignment="0" applyProtection="0"/>
    <xf numFmtId="0" fontId="29" fillId="8" borderId="27" applyNumberFormat="0" applyAlignment="0" applyProtection="0"/>
    <xf numFmtId="0" fontId="30" fillId="9" borderId="28" applyNumberFormat="0" applyAlignment="0" applyProtection="0"/>
    <xf numFmtId="0" fontId="31" fillId="9" borderId="27" applyNumberFormat="0" applyAlignment="0" applyProtection="0"/>
    <xf numFmtId="0" fontId="32" fillId="0" borderId="29" applyNumberFormat="0" applyFill="0" applyAlignment="0" applyProtection="0"/>
    <xf numFmtId="0" fontId="33" fillId="10" borderId="30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31" applyNumberFormat="0" applyFill="0" applyAlignment="0" applyProtection="0"/>
    <xf numFmtId="0" fontId="37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7" fillId="34" borderId="0" applyNumberFormat="0" applyBorder="0" applyAlignment="0" applyProtection="0"/>
    <xf numFmtId="0" fontId="3" fillId="0" borderId="0"/>
    <xf numFmtId="0" fontId="3" fillId="3" borderId="23" applyNumberFormat="0" applyFont="0" applyAlignment="0" applyProtection="0"/>
    <xf numFmtId="0" fontId="2" fillId="0" borderId="0"/>
    <xf numFmtId="0" fontId="2" fillId="3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3" borderId="2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65">
    <xf numFmtId="0" fontId="0" fillId="0" borderId="0" xfId="0"/>
    <xf numFmtId="0" fontId="19" fillId="0" borderId="2" xfId="2" applyFont="1" applyBorder="1" applyAlignment="1">
      <alignment horizontal="right" vertical="center"/>
    </xf>
    <xf numFmtId="0" fontId="19" fillId="0" borderId="13" xfId="2" applyFont="1" applyBorder="1" applyAlignment="1">
      <alignment horizontal="right" vertical="center"/>
    </xf>
    <xf numFmtId="0" fontId="19" fillId="0" borderId="3" xfId="2" applyFont="1" applyBorder="1" applyAlignment="1">
      <alignment horizontal="right" vertical="center"/>
    </xf>
    <xf numFmtId="0" fontId="19" fillId="0" borderId="15" xfId="2" applyFont="1" applyBorder="1" applyAlignment="1">
      <alignment horizontal="right" vertical="center"/>
    </xf>
    <xf numFmtId="0" fontId="39" fillId="0" borderId="12" xfId="0" applyFont="1" applyBorder="1" applyAlignment="1">
      <alignment vertical="center"/>
    </xf>
    <xf numFmtId="166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166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7" fillId="0" borderId="2" xfId="0" applyFont="1" applyBorder="1" applyAlignment="1">
      <alignment horizontal="center" vertical="center"/>
    </xf>
    <xf numFmtId="0" fontId="0" fillId="0" borderId="2" xfId="0" applyBorder="1"/>
    <xf numFmtId="0" fontId="17" fillId="0" borderId="2" xfId="0" applyFont="1" applyBorder="1" applyAlignment="1">
      <alignment vertical="center"/>
    </xf>
    <xf numFmtId="0" fontId="17" fillId="0" borderId="2" xfId="0" applyFont="1" applyBorder="1" applyAlignment="1">
      <alignment horizontal="right" vertical="center"/>
    </xf>
    <xf numFmtId="0" fontId="16" fillId="0" borderId="14" xfId="0" applyFont="1" applyFill="1" applyBorder="1" applyAlignment="1">
      <alignment horizontal="left" vertical="center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7" fillId="0" borderId="3" xfId="0" applyFont="1" applyBorder="1" applyAlignment="1">
      <alignment horizontal="right"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0" fillId="0" borderId="0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16" fillId="0" borderId="16" xfId="0" applyFont="1" applyFill="1" applyBorder="1" applyAlignment="1">
      <alignment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vertical="center"/>
    </xf>
    <xf numFmtId="0" fontId="17" fillId="0" borderId="5" xfId="0" applyFont="1" applyFill="1" applyBorder="1" applyAlignment="1">
      <alignment vertical="center"/>
    </xf>
    <xf numFmtId="0" fontId="17" fillId="0" borderId="5" xfId="0" applyFont="1" applyFill="1" applyBorder="1" applyAlignment="1">
      <alignment horizontal="right" vertical="center"/>
    </xf>
    <xf numFmtId="0" fontId="16" fillId="0" borderId="4" xfId="0" applyFont="1" applyBorder="1" applyAlignment="1">
      <alignment horizontal="left" vertical="center"/>
    </xf>
    <xf numFmtId="0" fontId="17" fillId="0" borderId="5" xfId="0" applyFont="1" applyBorder="1" applyAlignment="1">
      <alignment horizontal="right" vertical="center"/>
    </xf>
    <xf numFmtId="165" fontId="17" fillId="0" borderId="17" xfId="0" applyNumberFormat="1" applyFont="1" applyFill="1" applyBorder="1" applyAlignment="1">
      <alignment horizontal="right" vertical="center"/>
    </xf>
    <xf numFmtId="0" fontId="10" fillId="0" borderId="5" xfId="0" applyFont="1" applyBorder="1" applyAlignment="1">
      <alignment vertical="center"/>
    </xf>
    <xf numFmtId="49" fontId="17" fillId="0" borderId="17" xfId="0" applyNumberFormat="1" applyFont="1" applyFill="1" applyBorder="1" applyAlignment="1">
      <alignment horizontal="right" vertical="center"/>
    </xf>
    <xf numFmtId="0" fontId="16" fillId="0" borderId="16" xfId="0" applyFont="1" applyBorder="1" applyAlignment="1">
      <alignment vertical="center"/>
    </xf>
    <xf numFmtId="0" fontId="17" fillId="0" borderId="6" xfId="0" applyFont="1" applyFill="1" applyBorder="1" applyAlignment="1">
      <alignment horizontal="right" vertical="center"/>
    </xf>
    <xf numFmtId="0" fontId="10" fillId="0" borderId="11" xfId="0" applyFont="1" applyBorder="1" applyAlignment="1">
      <alignment vertical="center"/>
    </xf>
    <xf numFmtId="166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41" fillId="0" borderId="0" xfId="0" applyFont="1" applyBorder="1" applyAlignment="1">
      <alignment vertical="center"/>
    </xf>
    <xf numFmtId="49" fontId="17" fillId="0" borderId="4" xfId="2" applyNumberFormat="1" applyFont="1" applyBorder="1" applyAlignment="1">
      <alignment vertical="center"/>
    </xf>
    <xf numFmtId="0" fontId="10" fillId="0" borderId="17" xfId="0" applyFont="1" applyBorder="1" applyAlignment="1">
      <alignment horizontal="left" vertical="center"/>
    </xf>
    <xf numFmtId="0" fontId="17" fillId="0" borderId="10" xfId="2" applyFont="1" applyBorder="1" applyAlignment="1">
      <alignment horizontal="center" vertical="center"/>
    </xf>
    <xf numFmtId="49" fontId="17" fillId="0" borderId="17" xfId="2" applyNumberFormat="1" applyFont="1" applyBorder="1" applyAlignment="1">
      <alignment vertical="center"/>
    </xf>
    <xf numFmtId="0" fontId="17" fillId="0" borderId="0" xfId="2" applyFont="1" applyBorder="1" applyAlignment="1">
      <alignment horizontal="center" vertical="center"/>
    </xf>
    <xf numFmtId="49" fontId="17" fillId="0" borderId="34" xfId="2" applyNumberFormat="1" applyFont="1" applyBorder="1" applyAlignment="1">
      <alignment vertical="center"/>
    </xf>
    <xf numFmtId="0" fontId="10" fillId="0" borderId="15" xfId="0" applyFont="1" applyBorder="1" applyAlignment="1">
      <alignment horizontal="left" vertical="center"/>
    </xf>
    <xf numFmtId="0" fontId="17" fillId="0" borderId="3" xfId="2" applyFont="1" applyBorder="1" applyAlignment="1">
      <alignment horizontal="center" vertical="center"/>
    </xf>
    <xf numFmtId="0" fontId="41" fillId="0" borderId="3" xfId="0" applyFont="1" applyBorder="1" applyAlignment="1">
      <alignment vertical="center"/>
    </xf>
    <xf numFmtId="0" fontId="10" fillId="0" borderId="0" xfId="2" applyFont="1" applyBorder="1" applyAlignment="1">
      <alignment vertical="center"/>
    </xf>
    <xf numFmtId="49" fontId="17" fillId="0" borderId="0" xfId="2" applyNumberFormat="1" applyFont="1" applyBorder="1" applyAlignment="1">
      <alignment horizontal="left" vertical="center"/>
    </xf>
    <xf numFmtId="21" fontId="17" fillId="0" borderId="0" xfId="2" applyNumberFormat="1" applyFont="1" applyBorder="1" applyAlignment="1">
      <alignment vertical="center"/>
    </xf>
    <xf numFmtId="0" fontId="41" fillId="0" borderId="11" xfId="0" applyFont="1" applyBorder="1" applyAlignment="1">
      <alignment vertical="center"/>
    </xf>
    <xf numFmtId="21" fontId="10" fillId="0" borderId="0" xfId="2" applyNumberFormat="1" applyFont="1" applyBorder="1" applyAlignment="1">
      <alignment horizontal="center" vertical="center"/>
    </xf>
    <xf numFmtId="167" fontId="10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42" fillId="0" borderId="1" xfId="13" applyFont="1" applyFill="1" applyBorder="1" applyAlignment="1">
      <alignment vertical="center" wrapText="1"/>
    </xf>
    <xf numFmtId="14" fontId="42" fillId="0" borderId="1" xfId="8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42" fillId="0" borderId="1" xfId="8" applyFont="1" applyFill="1" applyBorder="1" applyAlignment="1">
      <alignment horizontal="center" vertical="center" wrapText="1"/>
    </xf>
    <xf numFmtId="0" fontId="10" fillId="0" borderId="19" xfId="0" applyNumberFormat="1" applyFont="1" applyFill="1" applyBorder="1" applyAlignment="1" applyProtection="1">
      <alignment horizontal="center" vertical="center"/>
    </xf>
    <xf numFmtId="0" fontId="43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0" fillId="0" borderId="39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/>
    </xf>
    <xf numFmtId="0" fontId="42" fillId="0" borderId="40" xfId="13" applyFont="1" applyFill="1" applyBorder="1" applyAlignment="1">
      <alignment vertical="center" wrapText="1"/>
    </xf>
    <xf numFmtId="14" fontId="42" fillId="0" borderId="40" xfId="8" applyNumberFormat="1" applyFont="1" applyFill="1" applyBorder="1" applyAlignment="1">
      <alignment horizontal="center" vertical="center" wrapText="1"/>
    </xf>
    <xf numFmtId="164" fontId="10" fillId="0" borderId="40" xfId="0" applyNumberFormat="1" applyFont="1" applyFill="1" applyBorder="1" applyAlignment="1">
      <alignment horizontal="center" vertical="center" wrapText="1"/>
    </xf>
    <xf numFmtId="0" fontId="42" fillId="0" borderId="40" xfId="8" applyFont="1" applyFill="1" applyBorder="1" applyAlignment="1">
      <alignment horizontal="center" vertical="center" wrapText="1"/>
    </xf>
    <xf numFmtId="0" fontId="10" fillId="0" borderId="40" xfId="0" applyNumberFormat="1" applyFont="1" applyFill="1" applyBorder="1" applyAlignment="1" applyProtection="1">
      <alignment horizontal="center" vertical="center"/>
    </xf>
    <xf numFmtId="0" fontId="10" fillId="0" borderId="41" xfId="0" applyNumberFormat="1" applyFont="1" applyFill="1" applyBorder="1" applyAlignment="1" applyProtection="1">
      <alignment horizontal="center" vertical="center"/>
    </xf>
    <xf numFmtId="0" fontId="16" fillId="0" borderId="20" xfId="0" applyFont="1" applyBorder="1" applyAlignment="1">
      <alignment vertical="center"/>
    </xf>
    <xf numFmtId="0" fontId="17" fillId="0" borderId="21" xfId="0" applyFont="1" applyBorder="1" applyAlignment="1">
      <alignment horizontal="center" vertical="center"/>
    </xf>
    <xf numFmtId="0" fontId="17" fillId="0" borderId="21" xfId="0" applyFont="1" applyBorder="1" applyAlignment="1">
      <alignment horizontal="right" vertical="center"/>
    </xf>
    <xf numFmtId="0" fontId="10" fillId="0" borderId="21" xfId="0" applyFont="1" applyBorder="1" applyAlignment="1">
      <alignment vertical="center"/>
    </xf>
    <xf numFmtId="0" fontId="16" fillId="0" borderId="42" xfId="0" applyFont="1" applyBorder="1" applyAlignment="1">
      <alignment horizontal="left" vertical="center"/>
    </xf>
    <xf numFmtId="0" fontId="16" fillId="0" borderId="21" xfId="0" applyFont="1" applyBorder="1" applyAlignment="1">
      <alignment horizontal="center" vertical="center"/>
    </xf>
    <xf numFmtId="49" fontId="17" fillId="0" borderId="22" xfId="0" applyNumberFormat="1" applyFont="1" applyFill="1" applyBorder="1" applyAlignment="1">
      <alignment horizontal="right" vertical="center"/>
    </xf>
    <xf numFmtId="0" fontId="17" fillId="0" borderId="6" xfId="2" applyFont="1" applyBorder="1" applyAlignment="1">
      <alignment horizontal="right" vertical="center"/>
    </xf>
    <xf numFmtId="0" fontId="17" fillId="0" borderId="43" xfId="2" applyFont="1" applyFill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7" fillId="0" borderId="16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6" xfId="0" applyFont="1" applyBorder="1" applyAlignment="1">
      <alignment vertical="center"/>
    </xf>
    <xf numFmtId="0" fontId="17" fillId="0" borderId="16" xfId="0" applyFont="1" applyBorder="1" applyAlignment="1">
      <alignment horizontal="center" vertical="center"/>
    </xf>
    <xf numFmtId="2" fontId="10" fillId="0" borderId="40" xfId="0" applyNumberFormat="1" applyFont="1" applyBorder="1" applyAlignment="1">
      <alignment horizontal="center" vertical="center"/>
    </xf>
    <xf numFmtId="0" fontId="16" fillId="2" borderId="33" xfId="2" applyFont="1" applyFill="1" applyBorder="1" applyAlignment="1">
      <alignment vertical="center"/>
    </xf>
    <xf numFmtId="0" fontId="10" fillId="0" borderId="10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0" fillId="0" borderId="44" xfId="0" applyBorder="1" applyAlignment="1">
      <alignment horizontal="left" indent="9"/>
    </xf>
    <xf numFmtId="0" fontId="0" fillId="0" borderId="45" xfId="0" applyBorder="1" applyAlignment="1">
      <alignment horizontal="left" vertical="center" indent="10"/>
    </xf>
    <xf numFmtId="0" fontId="0" fillId="0" borderId="45" xfId="0" applyBorder="1" applyAlignment="1">
      <alignment horizontal="left" indent="9"/>
    </xf>
    <xf numFmtId="0" fontId="44" fillId="0" borderId="45" xfId="0" applyFont="1" applyBorder="1" applyAlignment="1">
      <alignment horizontal="left" indent="10"/>
    </xf>
    <xf numFmtId="167" fontId="10" fillId="0" borderId="1" xfId="0" applyNumberFormat="1" applyFont="1" applyBorder="1" applyAlignment="1">
      <alignment horizontal="center" vertical="center"/>
    </xf>
    <xf numFmtId="0" fontId="16" fillId="0" borderId="5" xfId="0" applyFont="1" applyBorder="1" applyAlignment="1">
      <alignment horizontal="left" vertical="center"/>
    </xf>
    <xf numFmtId="0" fontId="16" fillId="0" borderId="21" xfId="0" applyFont="1" applyBorder="1" applyAlignment="1">
      <alignment horizontal="left" vertical="center"/>
    </xf>
    <xf numFmtId="49" fontId="17" fillId="0" borderId="3" xfId="2" applyNumberFormat="1" applyFont="1" applyBorder="1" applyAlignment="1">
      <alignment vertical="center"/>
    </xf>
    <xf numFmtId="1" fontId="10" fillId="0" borderId="1" xfId="0" applyNumberFormat="1" applyFont="1" applyFill="1" applyBorder="1" applyAlignment="1">
      <alignment horizontal="center" vertical="center"/>
    </xf>
    <xf numFmtId="1" fontId="10" fillId="0" borderId="40" xfId="0" applyNumberFormat="1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/>
    </xf>
    <xf numFmtId="49" fontId="17" fillId="0" borderId="44" xfId="2" applyNumberFormat="1" applyFont="1" applyBorder="1" applyAlignment="1">
      <alignment vertical="center"/>
    </xf>
    <xf numFmtId="49" fontId="17" fillId="0" borderId="2" xfId="2" applyNumberFormat="1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41" fillId="0" borderId="46" xfId="0" applyFont="1" applyBorder="1" applyAlignment="1">
      <alignment vertical="center"/>
    </xf>
    <xf numFmtId="49" fontId="17" fillId="0" borderId="45" xfId="2" applyNumberFormat="1" applyFont="1" applyBorder="1" applyAlignment="1">
      <alignment vertical="center"/>
    </xf>
    <xf numFmtId="49" fontId="17" fillId="0" borderId="0" xfId="2" applyNumberFormat="1" applyFont="1" applyBorder="1" applyAlignment="1">
      <alignment vertical="center"/>
    </xf>
    <xf numFmtId="0" fontId="41" fillId="0" borderId="47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41" fillId="0" borderId="48" xfId="0" applyFont="1" applyBorder="1" applyAlignment="1">
      <alignment vertical="center"/>
    </xf>
    <xf numFmtId="0" fontId="10" fillId="0" borderId="1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42" fillId="0" borderId="0" xfId="13" applyFont="1" applyFill="1" applyBorder="1" applyAlignment="1">
      <alignment vertical="center" wrapText="1"/>
    </xf>
    <xf numFmtId="14" fontId="42" fillId="0" borderId="3" xfId="8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0" fontId="42" fillId="0" borderId="3" xfId="8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" fontId="10" fillId="0" borderId="3" xfId="0" applyNumberFormat="1" applyFont="1" applyFill="1" applyBorder="1" applyAlignment="1">
      <alignment horizontal="center" vertical="center"/>
    </xf>
    <xf numFmtId="21" fontId="10" fillId="0" borderId="3" xfId="0" applyNumberFormat="1" applyFont="1" applyFill="1" applyBorder="1" applyAlignment="1">
      <alignment horizontal="center" vertical="center"/>
    </xf>
    <xf numFmtId="167" fontId="10" fillId="0" borderId="3" xfId="0" applyNumberFormat="1" applyFont="1" applyFill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10" fillId="0" borderId="15" xfId="0" applyNumberFormat="1" applyFont="1" applyFill="1" applyBorder="1" applyAlignment="1" applyProtection="1">
      <alignment horizontal="center" vertical="center"/>
    </xf>
    <xf numFmtId="166" fontId="10" fillId="0" borderId="40" xfId="0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167" fontId="10" fillId="0" borderId="40" xfId="0" applyNumberFormat="1" applyFont="1" applyBorder="1" applyAlignment="1">
      <alignment horizontal="center" vertical="center"/>
    </xf>
    <xf numFmtId="0" fontId="19" fillId="2" borderId="5" xfId="2" applyFont="1" applyFill="1" applyBorder="1" applyAlignment="1">
      <alignment horizontal="center" vertical="center"/>
    </xf>
    <xf numFmtId="0" fontId="16" fillId="2" borderId="32" xfId="2" applyFont="1" applyFill="1" applyBorder="1" applyAlignment="1">
      <alignment horizontal="center" vertical="center"/>
    </xf>
    <xf numFmtId="0" fontId="16" fillId="2" borderId="33" xfId="2" applyFont="1" applyFill="1" applyBorder="1" applyAlignment="1">
      <alignment horizontal="center" vertical="center"/>
    </xf>
    <xf numFmtId="0" fontId="16" fillId="2" borderId="8" xfId="2" applyFont="1" applyFill="1" applyBorder="1" applyAlignment="1">
      <alignment horizontal="center" vertical="center"/>
    </xf>
    <xf numFmtId="0" fontId="16" fillId="4" borderId="21" xfId="2" applyFont="1" applyFill="1" applyBorder="1" applyAlignment="1">
      <alignment horizontal="center" vertical="center"/>
    </xf>
    <xf numFmtId="0" fontId="16" fillId="4" borderId="22" xfId="2" applyFont="1" applyFill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9" fillId="2" borderId="16" xfId="2" applyFont="1" applyFill="1" applyBorder="1" applyAlignment="1">
      <alignment horizontal="center" vertical="center"/>
    </xf>
    <xf numFmtId="0" fontId="16" fillId="4" borderId="20" xfId="2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16" fillId="2" borderId="35" xfId="2" applyFont="1" applyFill="1" applyBorder="1" applyAlignment="1">
      <alignment horizontal="center" vertical="center"/>
    </xf>
    <xf numFmtId="0" fontId="19" fillId="2" borderId="17" xfId="2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37" xfId="3" applyFont="1" applyFill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</cellXfs>
  <cellStyles count="84">
    <cellStyle name="20% — акцент1" xfId="31" builtinId="30" customBuiltin="1"/>
    <cellStyle name="20% - Акцент1 2" xfId="58"/>
    <cellStyle name="20% - Акцент1 3" xfId="72"/>
    <cellStyle name="20% — акцент2" xfId="35" builtinId="34" customBuiltin="1"/>
    <cellStyle name="20% - Акцент2 2" xfId="60"/>
    <cellStyle name="20% - Акцент2 3" xfId="74"/>
    <cellStyle name="20% — акцент3" xfId="39" builtinId="38" customBuiltin="1"/>
    <cellStyle name="20% - Акцент3 2" xfId="62"/>
    <cellStyle name="20% - Акцент3 3" xfId="76"/>
    <cellStyle name="20% — акцент4" xfId="43" builtinId="42" customBuiltin="1"/>
    <cellStyle name="20% - Акцент4 2" xfId="64"/>
    <cellStyle name="20% - Акцент4 3" xfId="78"/>
    <cellStyle name="20% — акцент5" xfId="47" builtinId="46" customBuiltin="1"/>
    <cellStyle name="20% - Акцент5 2" xfId="66"/>
    <cellStyle name="20% - Акцент5 3" xfId="80"/>
    <cellStyle name="20% — акцент6" xfId="51" builtinId="50" customBuiltin="1"/>
    <cellStyle name="20% - Акцент6 2" xfId="68"/>
    <cellStyle name="20% - Акцент6 3" xfId="82"/>
    <cellStyle name="40% — акцент1" xfId="32" builtinId="31" customBuiltin="1"/>
    <cellStyle name="40% - Акцент1 2" xfId="59"/>
    <cellStyle name="40% - Акцент1 3" xfId="73"/>
    <cellStyle name="40% — акцент2" xfId="36" builtinId="35" customBuiltin="1"/>
    <cellStyle name="40% - Акцент2 2" xfId="61"/>
    <cellStyle name="40% - Акцент2 3" xfId="75"/>
    <cellStyle name="40% — акцент3" xfId="40" builtinId="39" customBuiltin="1"/>
    <cellStyle name="40% - Акцент3 2" xfId="63"/>
    <cellStyle name="40% - Акцент3 3" xfId="77"/>
    <cellStyle name="40% — акцент4" xfId="44" builtinId="43" customBuiltin="1"/>
    <cellStyle name="40% - Акцент4 2" xfId="65"/>
    <cellStyle name="40% - Акцент4 3" xfId="79"/>
    <cellStyle name="40% — акцент5" xfId="48" builtinId="47" customBuiltin="1"/>
    <cellStyle name="40% - Акцент5 2" xfId="67"/>
    <cellStyle name="40% - Акцент5 3" xfId="81"/>
    <cellStyle name="40% — акцент6" xfId="52" builtinId="51" customBuiltin="1"/>
    <cellStyle name="40% - Акцент6 2" xfId="69"/>
    <cellStyle name="40% - Акцент6 3" xfId="83"/>
    <cellStyle name="60% — акцент1" xfId="33" builtinId="32" customBuiltin="1"/>
    <cellStyle name="60% — акцент2" xfId="37" builtinId="36" customBuiltin="1"/>
    <cellStyle name="60% — акцент3" xfId="41" builtinId="40" customBuiltin="1"/>
    <cellStyle name="60% — акцент4" xfId="45" builtinId="44" customBuiltin="1"/>
    <cellStyle name="60% — акцент5" xfId="49" builtinId="48" customBuiltin="1"/>
    <cellStyle name="60% — акцент6" xfId="53" builtinId="52" customBuiltin="1"/>
    <cellStyle name="Акцент1" xfId="30" builtinId="29" customBuiltin="1"/>
    <cellStyle name="Акцент2" xfId="34" builtinId="33" customBuiltin="1"/>
    <cellStyle name="Акцент3" xfId="38" builtinId="37" customBuiltin="1"/>
    <cellStyle name="Акцент4" xfId="42" builtinId="41" customBuiltin="1"/>
    <cellStyle name="Акцент5" xfId="46" builtinId="45" customBuiltin="1"/>
    <cellStyle name="Акцент6" xfId="50" builtinId="49" customBuiltin="1"/>
    <cellStyle name="Ввод " xfId="22" builtinId="20" customBuiltin="1"/>
    <cellStyle name="Вывод" xfId="23" builtinId="21" customBuiltin="1"/>
    <cellStyle name="Вычисление" xfId="24" builtinId="22" customBuiltin="1"/>
    <cellStyle name="Заголовок 1" xfId="15" builtinId="16" customBuiltin="1"/>
    <cellStyle name="Заголовок 2" xfId="16" builtinId="17" customBuiltin="1"/>
    <cellStyle name="Заголовок 3" xfId="17" builtinId="18" customBuiltin="1"/>
    <cellStyle name="Заголовок 4" xfId="18" builtinId="19" customBuiltin="1"/>
    <cellStyle name="Итог" xfId="29" builtinId="25" customBuiltin="1"/>
    <cellStyle name="Контрольная ячейка" xfId="26" builtinId="23" customBuiltin="1"/>
    <cellStyle name="Название" xfId="14" builtinId="15" customBuiltin="1"/>
    <cellStyle name="Нейтральный" xfId="21" builtinId="28" customBuiltin="1"/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 5" xfId="9"/>
    <cellStyle name="Обычный 6" xfId="11"/>
    <cellStyle name="Обычный 7" xfId="54"/>
    <cellStyle name="Обычный 8" xfId="56"/>
    <cellStyle name="Обычный 9" xfId="70"/>
    <cellStyle name="Обычный_ID4938_RS 2" xfId="13"/>
    <cellStyle name="Обычный_ID4938_RS_1" xfId="8"/>
    <cellStyle name="Обычный_Стартовый протокол Смирнов_20101106_Results" xfId="3"/>
    <cellStyle name="Плохой" xfId="20" builtinId="27" customBuiltin="1"/>
    <cellStyle name="Пояснение" xfId="28" builtinId="53" customBuiltin="1"/>
    <cellStyle name="Примечание 2" xfId="10"/>
    <cellStyle name="Примечание 3" xfId="12"/>
    <cellStyle name="Примечание 4" xfId="55"/>
    <cellStyle name="Примечание 5" xfId="57"/>
    <cellStyle name="Примечание 6" xfId="71"/>
    <cellStyle name="Связанная ячейка" xfId="25" builtinId="24" customBuiltin="1"/>
    <cellStyle name="Текст предупреждения" xfId="27" builtinId="11" customBuiltin="1"/>
    <cellStyle name="Хороший" xfId="1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226642</xdr:colOff>
      <xdr:row>0</xdr:row>
      <xdr:rowOff>81644</xdr:rowOff>
    </xdr:from>
    <xdr:ext cx="2297755" cy="612320"/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81428" y="81644"/>
          <a:ext cx="2297755" cy="612320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0</xdr:row>
      <xdr:rowOff>95250</xdr:rowOff>
    </xdr:from>
    <xdr:ext cx="1488870" cy="680356"/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" y="95250"/>
          <a:ext cx="1488870" cy="68035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AA71"/>
  <sheetViews>
    <sheetView tabSelected="1" view="pageBreakPreview" topLeftCell="A2" zoomScale="96" zoomScaleNormal="90" zoomScaleSheetLayoutView="96" workbookViewId="0">
      <selection activeCell="D32" sqref="D32"/>
    </sheetView>
  </sheetViews>
  <sheetFormatPr defaultColWidth="9.140625" defaultRowHeight="12.75" x14ac:dyDescent="0.2"/>
  <cols>
    <col min="1" max="1" width="7" style="7" customWidth="1"/>
    <col min="2" max="2" width="7.28515625" style="19" bestFit="1" customWidth="1"/>
    <col min="3" max="3" width="12.5703125" style="19" bestFit="1" customWidth="1"/>
    <col min="4" max="4" width="21.5703125" style="7" customWidth="1"/>
    <col min="5" max="5" width="11.28515625" style="7" customWidth="1"/>
    <col min="6" max="6" width="7.85546875" style="7" bestFit="1" customWidth="1"/>
    <col min="7" max="7" width="23.85546875" style="7" customWidth="1"/>
    <col min="8" max="8" width="19.42578125" style="7" customWidth="1"/>
    <col min="9" max="9" width="7" style="7" customWidth="1"/>
    <col min="10" max="10" width="13.140625" style="7" customWidth="1"/>
    <col min="11" max="11" width="6.7109375" style="7" customWidth="1"/>
    <col min="12" max="12" width="13.5703125" style="7" customWidth="1"/>
    <col min="13" max="13" width="12" style="7" customWidth="1"/>
    <col min="14" max="14" width="10.140625" style="7" customWidth="1"/>
    <col min="15" max="15" width="13" style="7" customWidth="1"/>
    <col min="16" max="16" width="14.85546875" style="7" customWidth="1"/>
    <col min="17" max="17" width="5.140625" style="6" customWidth="1"/>
    <col min="18" max="18" width="4.42578125" style="6" customWidth="1"/>
    <col min="19" max="19" width="4.85546875" style="7" customWidth="1"/>
    <col min="20" max="20" width="4.5703125" style="7" customWidth="1"/>
    <col min="21" max="21" width="5" style="7" customWidth="1"/>
    <col min="22" max="26" width="5.7109375" style="7" customWidth="1"/>
    <col min="27" max="16384" width="9.140625" style="7"/>
  </cols>
  <sheetData>
    <row r="1" spans="1:27" ht="21.75" customHeight="1" x14ac:dyDescent="0.2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</row>
    <row r="2" spans="1:27" ht="21.75" customHeight="1" x14ac:dyDescent="0.2">
      <c r="A2" s="147" t="s">
        <v>50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</row>
    <row r="3" spans="1:27" ht="21.75" customHeight="1" x14ac:dyDescent="0.2">
      <c r="A3" s="147" t="s">
        <v>12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</row>
    <row r="4" spans="1:27" ht="21.75" customHeight="1" x14ac:dyDescent="0.2">
      <c r="A4" s="147" t="s">
        <v>51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</row>
    <row r="5" spans="1:27" ht="5.25" customHeight="1" x14ac:dyDescent="0.2">
      <c r="A5" s="148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</row>
    <row r="6" spans="1:27" s="9" customFormat="1" ht="28.5" x14ac:dyDescent="0.2">
      <c r="A6" s="149" t="s">
        <v>48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8"/>
      <c r="R6" s="8"/>
      <c r="AA6"/>
    </row>
    <row r="7" spans="1:27" s="9" customFormat="1" ht="19.5" customHeight="1" x14ac:dyDescent="0.2">
      <c r="A7" s="150" t="s">
        <v>20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8"/>
      <c r="R7" s="8"/>
    </row>
    <row r="8" spans="1:27" s="9" customFormat="1" ht="7.5" customHeight="1" thickBot="1" x14ac:dyDescent="0.25">
      <c r="A8" s="150"/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8"/>
      <c r="R8" s="8"/>
    </row>
    <row r="9" spans="1:27" ht="19.5" customHeight="1" thickTop="1" x14ac:dyDescent="0.2">
      <c r="A9" s="151" t="s">
        <v>28</v>
      </c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3"/>
    </row>
    <row r="10" spans="1:27" ht="18" customHeight="1" x14ac:dyDescent="0.2">
      <c r="A10" s="144" t="s">
        <v>69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6"/>
    </row>
    <row r="11" spans="1:27" ht="19.5" customHeight="1" x14ac:dyDescent="0.2">
      <c r="A11" s="144" t="s">
        <v>73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6"/>
    </row>
    <row r="12" spans="1:27" ht="15.75" x14ac:dyDescent="0.2">
      <c r="A12" s="5" t="s">
        <v>49</v>
      </c>
      <c r="B12" s="10"/>
      <c r="C12" s="10"/>
      <c r="D12" s="11"/>
      <c r="E12" s="12"/>
      <c r="F12" s="12"/>
      <c r="G12" s="126" t="s">
        <v>74</v>
      </c>
      <c r="H12" s="12"/>
      <c r="I12" s="12"/>
      <c r="J12" s="12"/>
      <c r="K12" s="12"/>
      <c r="L12" s="12"/>
      <c r="M12" s="13"/>
      <c r="N12" s="13"/>
      <c r="O12" s="1"/>
      <c r="P12" s="2" t="s">
        <v>71</v>
      </c>
    </row>
    <row r="13" spans="1:27" ht="15.75" x14ac:dyDescent="0.2">
      <c r="A13" s="14" t="s">
        <v>76</v>
      </c>
      <c r="B13" s="15"/>
      <c r="C13" s="15"/>
      <c r="D13" s="16"/>
      <c r="E13" s="16"/>
      <c r="F13" s="16"/>
      <c r="G13" s="127" t="s">
        <v>75</v>
      </c>
      <c r="H13" s="16"/>
      <c r="I13" s="16"/>
      <c r="J13" s="16"/>
      <c r="K13" s="16"/>
      <c r="L13" s="16"/>
      <c r="M13" s="17"/>
      <c r="N13" s="17"/>
      <c r="O13" s="3"/>
      <c r="P13" s="4" t="s">
        <v>52</v>
      </c>
    </row>
    <row r="14" spans="1:27" ht="6" customHeight="1" x14ac:dyDescent="0.2">
      <c r="A14" s="18"/>
      <c r="D14" s="20"/>
      <c r="M14" s="21"/>
      <c r="N14" s="21"/>
      <c r="O14" s="21"/>
      <c r="P14" s="22"/>
    </row>
    <row r="15" spans="1:27" ht="15" x14ac:dyDescent="0.2">
      <c r="A15" s="138" t="s">
        <v>11</v>
      </c>
      <c r="B15" s="139"/>
      <c r="C15" s="139"/>
      <c r="D15" s="139"/>
      <c r="E15" s="139"/>
      <c r="F15" s="139"/>
      <c r="G15" s="140"/>
      <c r="H15" s="141" t="s">
        <v>1</v>
      </c>
      <c r="I15" s="139"/>
      <c r="J15" s="139"/>
      <c r="K15" s="139"/>
      <c r="L15" s="139"/>
      <c r="M15" s="139"/>
      <c r="N15" s="139"/>
      <c r="O15" s="139"/>
      <c r="P15" s="142"/>
    </row>
    <row r="16" spans="1:27" ht="15" x14ac:dyDescent="0.2">
      <c r="A16" s="23" t="s">
        <v>22</v>
      </c>
      <c r="B16" s="24"/>
      <c r="C16" s="24"/>
      <c r="D16" s="25"/>
      <c r="E16" s="26"/>
      <c r="F16" s="25"/>
      <c r="G16" s="27"/>
      <c r="H16" s="28" t="s">
        <v>72</v>
      </c>
      <c r="I16" s="97"/>
      <c r="J16" s="97"/>
      <c r="K16" s="97"/>
      <c r="L16" s="97"/>
      <c r="M16" s="29"/>
      <c r="N16" s="29"/>
      <c r="O16" s="38"/>
      <c r="P16" s="30"/>
    </row>
    <row r="17" spans="1:18" ht="15" x14ac:dyDescent="0.2">
      <c r="A17" s="23" t="s">
        <v>23</v>
      </c>
      <c r="B17" s="38"/>
      <c r="C17" s="38"/>
      <c r="D17" s="31"/>
      <c r="F17" s="31"/>
      <c r="G17" s="80" t="s">
        <v>53</v>
      </c>
      <c r="H17" s="28" t="s">
        <v>2</v>
      </c>
      <c r="I17" s="97"/>
      <c r="J17" s="97"/>
      <c r="K17" s="97"/>
      <c r="L17" s="97"/>
      <c r="M17" s="29"/>
      <c r="N17" s="29"/>
      <c r="O17" s="38"/>
      <c r="P17" s="32"/>
    </row>
    <row r="18" spans="1:18" ht="15" x14ac:dyDescent="0.2">
      <c r="A18" s="33" t="s">
        <v>24</v>
      </c>
      <c r="B18" s="24"/>
      <c r="C18" s="24"/>
      <c r="D18" s="29"/>
      <c r="E18" s="26"/>
      <c r="F18" s="25"/>
      <c r="G18" s="34" t="s">
        <v>54</v>
      </c>
      <c r="H18" s="28" t="s">
        <v>3</v>
      </c>
      <c r="I18" s="97"/>
      <c r="J18" s="97"/>
      <c r="K18" s="97"/>
      <c r="L18" s="97"/>
      <c r="M18" s="29"/>
      <c r="N18" s="29"/>
      <c r="O18" s="38"/>
      <c r="P18" s="32"/>
    </row>
    <row r="19" spans="1:18" ht="15.75" thickBot="1" x14ac:dyDescent="0.25">
      <c r="A19" s="73" t="s">
        <v>25</v>
      </c>
      <c r="B19" s="74"/>
      <c r="C19" s="74"/>
      <c r="D19" s="75"/>
      <c r="E19" s="75"/>
      <c r="F19" s="76"/>
      <c r="G19" s="81" t="s">
        <v>55</v>
      </c>
      <c r="H19" s="77" t="s">
        <v>47</v>
      </c>
      <c r="I19" s="98"/>
      <c r="J19" s="98"/>
      <c r="K19" s="98"/>
      <c r="L19" s="98"/>
      <c r="M19" s="75"/>
      <c r="N19" s="78">
        <v>25</v>
      </c>
      <c r="O19" s="74"/>
      <c r="P19" s="79" t="s">
        <v>77</v>
      </c>
    </row>
    <row r="20" spans="1:18" ht="9" customHeight="1" thickTop="1" thickBot="1" x14ac:dyDescent="0.25">
      <c r="A20" s="18"/>
      <c r="P20" s="35"/>
    </row>
    <row r="21" spans="1:18" s="37" customFormat="1" ht="25.5" customHeight="1" thickTop="1" x14ac:dyDescent="0.2">
      <c r="A21" s="156" t="s">
        <v>8</v>
      </c>
      <c r="B21" s="158" t="s">
        <v>14</v>
      </c>
      <c r="C21" s="158" t="s">
        <v>21</v>
      </c>
      <c r="D21" s="158" t="s">
        <v>4</v>
      </c>
      <c r="E21" s="158" t="s">
        <v>45</v>
      </c>
      <c r="F21" s="158" t="s">
        <v>10</v>
      </c>
      <c r="G21" s="158" t="s">
        <v>15</v>
      </c>
      <c r="H21" s="158" t="s">
        <v>70</v>
      </c>
      <c r="I21" s="158"/>
      <c r="J21" s="158"/>
      <c r="K21" s="158"/>
      <c r="L21" s="158" t="s">
        <v>9</v>
      </c>
      <c r="M21" s="158" t="s">
        <v>27</v>
      </c>
      <c r="N21" s="158" t="s">
        <v>26</v>
      </c>
      <c r="O21" s="160" t="s">
        <v>29</v>
      </c>
      <c r="P21" s="162" t="s">
        <v>16</v>
      </c>
      <c r="Q21" s="36"/>
      <c r="R21" s="36"/>
    </row>
    <row r="22" spans="1:18" x14ac:dyDescent="0.2">
      <c r="A22" s="157"/>
      <c r="B22" s="159"/>
      <c r="C22" s="159"/>
      <c r="D22" s="159"/>
      <c r="E22" s="159"/>
      <c r="F22" s="159"/>
      <c r="G22" s="159"/>
      <c r="H22" s="164" t="s">
        <v>78</v>
      </c>
      <c r="I22" s="164"/>
      <c r="J22" s="164" t="s">
        <v>79</v>
      </c>
      <c r="K22" s="164"/>
      <c r="L22" s="159"/>
      <c r="M22" s="159"/>
      <c r="N22" s="159"/>
      <c r="O22" s="161"/>
      <c r="P22" s="163"/>
    </row>
    <row r="23" spans="1:18" ht="21.75" customHeight="1" x14ac:dyDescent="0.2">
      <c r="A23" s="56">
        <v>1</v>
      </c>
      <c r="B23" s="57">
        <v>1</v>
      </c>
      <c r="C23" s="57">
        <v>10007272253</v>
      </c>
      <c r="D23" s="58" t="s">
        <v>80</v>
      </c>
      <c r="E23" s="59" t="s">
        <v>81</v>
      </c>
      <c r="F23" s="60" t="s">
        <v>34</v>
      </c>
      <c r="G23" s="61" t="s">
        <v>144</v>
      </c>
      <c r="H23" s="102">
        <v>1.4587384259259257E-2</v>
      </c>
      <c r="I23" s="100">
        <v>1</v>
      </c>
      <c r="J23" s="102">
        <v>1.0291203703703703E-2</v>
      </c>
      <c r="K23" s="100">
        <v>1</v>
      </c>
      <c r="L23" s="102">
        <f t="shared" ref="L23:L51" si="0">SUM(H23,J23)</f>
        <v>2.487858796296296E-2</v>
      </c>
      <c r="M23" s="54"/>
      <c r="N23" s="55">
        <f>$N$19/(HOUR(L23)+MINUTE(L23)/60+SECOND(L23)/3600)</f>
        <v>41.860465116279073</v>
      </c>
      <c r="O23" s="63" t="s">
        <v>18</v>
      </c>
      <c r="P23" s="62"/>
    </row>
    <row r="24" spans="1:18" ht="21.75" customHeight="1" x14ac:dyDescent="0.2">
      <c r="A24" s="56">
        <v>2</v>
      </c>
      <c r="B24" s="57">
        <v>2</v>
      </c>
      <c r="C24" s="57">
        <v>10004705389</v>
      </c>
      <c r="D24" s="58" t="s">
        <v>82</v>
      </c>
      <c r="E24" s="59" t="s">
        <v>83</v>
      </c>
      <c r="F24" s="60" t="s">
        <v>34</v>
      </c>
      <c r="G24" s="61" t="s">
        <v>66</v>
      </c>
      <c r="H24" s="102">
        <v>1.4804050925925925E-2</v>
      </c>
      <c r="I24" s="100">
        <v>2</v>
      </c>
      <c r="J24" s="102">
        <v>1.042337962962963E-2</v>
      </c>
      <c r="K24" s="100">
        <v>3</v>
      </c>
      <c r="L24" s="102">
        <f t="shared" si="0"/>
        <v>2.5227430555555555E-2</v>
      </c>
      <c r="M24" s="96">
        <f>L24-$L$23</f>
        <v>3.4884259259259504E-4</v>
      </c>
      <c r="N24" s="55">
        <f t="shared" ref="N24:N51" si="1">$N$19/(HOUR(L24)+MINUTE(L24)/60+SECOND(L24)/3600)</f>
        <v>41.284403669724774</v>
      </c>
      <c r="O24" s="63" t="s">
        <v>18</v>
      </c>
      <c r="P24" s="62"/>
    </row>
    <row r="25" spans="1:18" ht="21.75" customHeight="1" x14ac:dyDescent="0.2">
      <c r="A25" s="56">
        <v>3</v>
      </c>
      <c r="B25" s="57">
        <v>26</v>
      </c>
      <c r="C25" s="57">
        <v>10009183557</v>
      </c>
      <c r="D25" s="58" t="s">
        <v>84</v>
      </c>
      <c r="E25" s="59" t="s">
        <v>85</v>
      </c>
      <c r="F25" s="60" t="s">
        <v>34</v>
      </c>
      <c r="G25" s="61" t="s">
        <v>145</v>
      </c>
      <c r="H25" s="102">
        <v>1.5515625E-2</v>
      </c>
      <c r="I25" s="100">
        <v>4</v>
      </c>
      <c r="J25" s="102">
        <v>1.0374305555555555E-2</v>
      </c>
      <c r="K25" s="100">
        <v>2</v>
      </c>
      <c r="L25" s="102">
        <f t="shared" si="0"/>
        <v>2.5889930555555555E-2</v>
      </c>
      <c r="M25" s="96">
        <f t="shared" ref="M25:M51" si="2">L25-$L$23</f>
        <v>1.0113425925925949E-3</v>
      </c>
      <c r="N25" s="55">
        <f t="shared" si="1"/>
        <v>40.232454179704959</v>
      </c>
      <c r="O25" s="63" t="s">
        <v>18</v>
      </c>
      <c r="P25" s="62"/>
    </row>
    <row r="26" spans="1:18" ht="21.75" customHeight="1" x14ac:dyDescent="0.2">
      <c r="A26" s="56">
        <v>4</v>
      </c>
      <c r="B26" s="57">
        <v>6</v>
      </c>
      <c r="C26" s="57">
        <v>10015267578</v>
      </c>
      <c r="D26" s="58" t="s">
        <v>86</v>
      </c>
      <c r="E26" s="59" t="s">
        <v>87</v>
      </c>
      <c r="F26" s="60" t="s">
        <v>18</v>
      </c>
      <c r="G26" s="61" t="s">
        <v>61</v>
      </c>
      <c r="H26" s="102">
        <v>1.5377083333333333E-2</v>
      </c>
      <c r="I26" s="100">
        <v>3</v>
      </c>
      <c r="J26" s="102">
        <v>1.0661342592592592E-2</v>
      </c>
      <c r="K26" s="100">
        <v>4</v>
      </c>
      <c r="L26" s="102">
        <f t="shared" si="0"/>
        <v>2.6038425925925923E-2</v>
      </c>
      <c r="M26" s="96">
        <f t="shared" si="2"/>
        <v>1.1598379629629632E-3</v>
      </c>
      <c r="N26" s="55">
        <f t="shared" si="1"/>
        <v>40</v>
      </c>
      <c r="O26" s="63" t="s">
        <v>18</v>
      </c>
      <c r="P26" s="62"/>
    </row>
    <row r="27" spans="1:18" ht="21.75" customHeight="1" x14ac:dyDescent="0.2">
      <c r="A27" s="56">
        <v>5</v>
      </c>
      <c r="B27" s="57">
        <v>7</v>
      </c>
      <c r="C27" s="57">
        <v>10008696537</v>
      </c>
      <c r="D27" s="58" t="s">
        <v>88</v>
      </c>
      <c r="E27" s="59" t="s">
        <v>89</v>
      </c>
      <c r="F27" s="60" t="s">
        <v>18</v>
      </c>
      <c r="G27" s="61" t="s">
        <v>59</v>
      </c>
      <c r="H27" s="102">
        <v>1.5580439814814816E-2</v>
      </c>
      <c r="I27" s="100">
        <v>5</v>
      </c>
      <c r="J27" s="102">
        <v>1.0673726851851853E-2</v>
      </c>
      <c r="K27" s="100">
        <v>6</v>
      </c>
      <c r="L27" s="102">
        <f t="shared" si="0"/>
        <v>2.6254166666666669E-2</v>
      </c>
      <c r="M27" s="96">
        <f t="shared" si="2"/>
        <v>1.3755787037037087E-3</v>
      </c>
      <c r="N27" s="55">
        <f t="shared" si="1"/>
        <v>39.682539682539684</v>
      </c>
      <c r="O27" s="63" t="s">
        <v>18</v>
      </c>
      <c r="P27" s="62"/>
    </row>
    <row r="28" spans="1:18" ht="21.75" customHeight="1" x14ac:dyDescent="0.2">
      <c r="A28" s="56">
        <v>6</v>
      </c>
      <c r="B28" s="57">
        <v>27</v>
      </c>
      <c r="C28" s="57">
        <v>10093888708</v>
      </c>
      <c r="D28" s="58" t="s">
        <v>90</v>
      </c>
      <c r="E28" s="59" t="s">
        <v>91</v>
      </c>
      <c r="F28" s="60" t="s">
        <v>17</v>
      </c>
      <c r="G28" s="61" t="s">
        <v>57</v>
      </c>
      <c r="H28" s="102">
        <v>1.5782870370370371E-2</v>
      </c>
      <c r="I28" s="100">
        <v>7</v>
      </c>
      <c r="J28" s="102">
        <v>1.0745833333333335E-2</v>
      </c>
      <c r="K28" s="100">
        <v>7</v>
      </c>
      <c r="L28" s="102">
        <f t="shared" si="0"/>
        <v>2.6528703703703707E-2</v>
      </c>
      <c r="M28" s="96">
        <f t="shared" si="2"/>
        <v>1.6501157407407471E-3</v>
      </c>
      <c r="N28" s="55">
        <f t="shared" si="1"/>
        <v>39.267015706806284</v>
      </c>
      <c r="O28" s="63" t="s">
        <v>18</v>
      </c>
      <c r="P28" s="62"/>
    </row>
    <row r="29" spans="1:18" ht="21.75" customHeight="1" x14ac:dyDescent="0.2">
      <c r="A29" s="56">
        <v>7</v>
      </c>
      <c r="B29" s="57">
        <v>9</v>
      </c>
      <c r="C29" s="57">
        <v>10034947868</v>
      </c>
      <c r="D29" s="58" t="s">
        <v>92</v>
      </c>
      <c r="E29" s="59" t="s">
        <v>93</v>
      </c>
      <c r="F29" s="60" t="s">
        <v>18</v>
      </c>
      <c r="G29" s="61" t="s">
        <v>56</v>
      </c>
      <c r="H29" s="102">
        <v>1.5738773148148148E-2</v>
      </c>
      <c r="I29" s="100">
        <v>6</v>
      </c>
      <c r="J29" s="102">
        <v>1.0812962962962962E-2</v>
      </c>
      <c r="K29" s="100">
        <v>9</v>
      </c>
      <c r="L29" s="102">
        <f t="shared" si="0"/>
        <v>2.6551736111111109E-2</v>
      </c>
      <c r="M29" s="96">
        <f t="shared" si="2"/>
        <v>1.6731481481481493E-3</v>
      </c>
      <c r="N29" s="55">
        <f t="shared" si="1"/>
        <v>39.232781168265035</v>
      </c>
      <c r="O29" s="63" t="s">
        <v>18</v>
      </c>
      <c r="P29" s="62"/>
    </row>
    <row r="30" spans="1:18" ht="21.75" customHeight="1" x14ac:dyDescent="0.2">
      <c r="A30" s="56">
        <v>8</v>
      </c>
      <c r="B30" s="57">
        <v>4</v>
      </c>
      <c r="C30" s="57">
        <v>10006503832</v>
      </c>
      <c r="D30" s="58" t="s">
        <v>94</v>
      </c>
      <c r="E30" s="59" t="s">
        <v>95</v>
      </c>
      <c r="F30" s="60" t="s">
        <v>18</v>
      </c>
      <c r="G30" s="61" t="s">
        <v>57</v>
      </c>
      <c r="H30" s="102">
        <v>1.5923611111111111E-2</v>
      </c>
      <c r="I30" s="100">
        <v>9</v>
      </c>
      <c r="J30" s="102">
        <v>1.0670949074074074E-2</v>
      </c>
      <c r="K30" s="100">
        <v>5</v>
      </c>
      <c r="L30" s="102">
        <f t="shared" si="0"/>
        <v>2.6594560185185183E-2</v>
      </c>
      <c r="M30" s="96">
        <f t="shared" si="2"/>
        <v>1.7159722222222229E-3</v>
      </c>
      <c r="N30" s="55">
        <f t="shared" si="1"/>
        <v>39.164490861618802</v>
      </c>
      <c r="O30" s="63" t="s">
        <v>18</v>
      </c>
      <c r="P30" s="62"/>
    </row>
    <row r="31" spans="1:18" ht="21.75" customHeight="1" x14ac:dyDescent="0.2">
      <c r="A31" s="56">
        <v>9</v>
      </c>
      <c r="B31" s="57">
        <v>5</v>
      </c>
      <c r="C31" s="57">
        <v>10053914200</v>
      </c>
      <c r="D31" s="58" t="s">
        <v>146</v>
      </c>
      <c r="E31" s="59" t="s">
        <v>96</v>
      </c>
      <c r="F31" s="60" t="s">
        <v>17</v>
      </c>
      <c r="G31" s="61" t="s">
        <v>19</v>
      </c>
      <c r="H31" s="102">
        <v>1.5802199074074073E-2</v>
      </c>
      <c r="I31" s="100">
        <v>8</v>
      </c>
      <c r="J31" s="102">
        <v>1.0909143518518518E-2</v>
      </c>
      <c r="K31" s="100">
        <v>11</v>
      </c>
      <c r="L31" s="102">
        <f t="shared" si="0"/>
        <v>2.6711342592592592E-2</v>
      </c>
      <c r="M31" s="96">
        <f t="shared" si="2"/>
        <v>1.8327546296296321E-3</v>
      </c>
      <c r="N31" s="55">
        <f t="shared" si="1"/>
        <v>38.994800693240904</v>
      </c>
      <c r="O31" s="63" t="s">
        <v>17</v>
      </c>
      <c r="P31" s="62"/>
    </row>
    <row r="32" spans="1:18" ht="21.75" customHeight="1" x14ac:dyDescent="0.2">
      <c r="A32" s="56">
        <v>10</v>
      </c>
      <c r="B32" s="57">
        <v>13</v>
      </c>
      <c r="C32" s="57">
        <v>10107446880</v>
      </c>
      <c r="D32" s="58" t="s">
        <v>97</v>
      </c>
      <c r="E32" s="59" t="s">
        <v>98</v>
      </c>
      <c r="F32" s="60" t="s">
        <v>18</v>
      </c>
      <c r="G32" s="61" t="s">
        <v>62</v>
      </c>
      <c r="H32" s="102">
        <v>1.6243518518518522E-2</v>
      </c>
      <c r="I32" s="100">
        <v>13</v>
      </c>
      <c r="J32" s="102">
        <v>1.0779050925925926E-2</v>
      </c>
      <c r="K32" s="100">
        <v>8</v>
      </c>
      <c r="L32" s="102">
        <f t="shared" si="0"/>
        <v>2.702256944444445E-2</v>
      </c>
      <c r="M32" s="96">
        <f t="shared" si="2"/>
        <v>2.1439814814814898E-3</v>
      </c>
      <c r="N32" s="55">
        <f t="shared" si="1"/>
        <v>38.543897216274097</v>
      </c>
      <c r="O32" s="63" t="s">
        <v>17</v>
      </c>
      <c r="P32" s="62"/>
    </row>
    <row r="33" spans="1:16" ht="21.75" customHeight="1" x14ac:dyDescent="0.2">
      <c r="A33" s="56">
        <v>11</v>
      </c>
      <c r="B33" s="57">
        <v>15</v>
      </c>
      <c r="C33" s="57">
        <v>10036018306</v>
      </c>
      <c r="D33" s="58" t="s">
        <v>99</v>
      </c>
      <c r="E33" s="59" t="s">
        <v>100</v>
      </c>
      <c r="F33" s="60" t="s">
        <v>18</v>
      </c>
      <c r="G33" s="61" t="s">
        <v>59</v>
      </c>
      <c r="H33" s="102">
        <v>1.6259143518518517E-2</v>
      </c>
      <c r="I33" s="100">
        <v>14</v>
      </c>
      <c r="J33" s="102">
        <v>1.0848726851851851E-2</v>
      </c>
      <c r="K33" s="100">
        <v>10</v>
      </c>
      <c r="L33" s="102">
        <f t="shared" si="0"/>
        <v>2.7107870370370366E-2</v>
      </c>
      <c r="M33" s="96">
        <f t="shared" si="2"/>
        <v>2.2292824074074055E-3</v>
      </c>
      <c r="N33" s="55">
        <f t="shared" si="1"/>
        <v>38.428693424423571</v>
      </c>
      <c r="O33" s="63" t="s">
        <v>17</v>
      </c>
      <c r="P33" s="62"/>
    </row>
    <row r="34" spans="1:16" ht="21.75" customHeight="1" x14ac:dyDescent="0.2">
      <c r="A34" s="56">
        <v>12</v>
      </c>
      <c r="B34" s="57">
        <v>3</v>
      </c>
      <c r="C34" s="57">
        <v>10059040143</v>
      </c>
      <c r="D34" s="58" t="s">
        <v>101</v>
      </c>
      <c r="E34" s="59" t="s">
        <v>102</v>
      </c>
      <c r="F34" s="60" t="s">
        <v>17</v>
      </c>
      <c r="G34" s="61" t="s">
        <v>103</v>
      </c>
      <c r="H34" s="102">
        <v>1.5934259259259259E-2</v>
      </c>
      <c r="I34" s="100">
        <v>10</v>
      </c>
      <c r="J34" s="102">
        <v>1.1235532407407408E-2</v>
      </c>
      <c r="K34" s="100">
        <v>20</v>
      </c>
      <c r="L34" s="102">
        <f t="shared" si="0"/>
        <v>2.7169791666666665E-2</v>
      </c>
      <c r="M34" s="96">
        <f t="shared" si="2"/>
        <v>2.291203703703705E-3</v>
      </c>
      <c r="N34" s="55">
        <f t="shared" si="1"/>
        <v>38.346825734980825</v>
      </c>
      <c r="O34" s="63" t="s">
        <v>17</v>
      </c>
      <c r="P34" s="62"/>
    </row>
    <row r="35" spans="1:16" ht="21.75" customHeight="1" x14ac:dyDescent="0.2">
      <c r="A35" s="56">
        <v>13</v>
      </c>
      <c r="B35" s="57">
        <v>24</v>
      </c>
      <c r="C35" s="57">
        <v>10012584621</v>
      </c>
      <c r="D35" s="58" t="s">
        <v>104</v>
      </c>
      <c r="E35" s="59" t="s">
        <v>105</v>
      </c>
      <c r="F35" s="60" t="s">
        <v>18</v>
      </c>
      <c r="G35" s="61" t="s">
        <v>64</v>
      </c>
      <c r="H35" s="102">
        <v>1.622685185185185E-2</v>
      </c>
      <c r="I35" s="100">
        <v>12</v>
      </c>
      <c r="J35" s="102">
        <v>1.1052430555555555E-2</v>
      </c>
      <c r="K35" s="100">
        <v>13</v>
      </c>
      <c r="L35" s="102">
        <f t="shared" si="0"/>
        <v>2.7279282407407405E-2</v>
      </c>
      <c r="M35" s="96">
        <f t="shared" si="2"/>
        <v>2.4006944444444449E-3</v>
      </c>
      <c r="N35" s="55">
        <f t="shared" si="1"/>
        <v>38.18413237165889</v>
      </c>
      <c r="O35" s="63" t="s">
        <v>17</v>
      </c>
      <c r="P35" s="62"/>
    </row>
    <row r="36" spans="1:16" ht="21.75" customHeight="1" x14ac:dyDescent="0.2">
      <c r="A36" s="56">
        <v>14</v>
      </c>
      <c r="B36" s="57">
        <v>14</v>
      </c>
      <c r="C36" s="57">
        <v>10036085600</v>
      </c>
      <c r="D36" s="58" t="s">
        <v>106</v>
      </c>
      <c r="E36" s="59" t="s">
        <v>107</v>
      </c>
      <c r="F36" s="60" t="s">
        <v>17</v>
      </c>
      <c r="G36" s="61" t="s">
        <v>46</v>
      </c>
      <c r="H36" s="102">
        <v>1.6139930555555553E-2</v>
      </c>
      <c r="I36" s="100">
        <v>11</v>
      </c>
      <c r="J36" s="102">
        <v>1.1156481481481482E-2</v>
      </c>
      <c r="K36" s="100">
        <v>16</v>
      </c>
      <c r="L36" s="102">
        <f t="shared" si="0"/>
        <v>2.7296412037037036E-2</v>
      </c>
      <c r="M36" s="96">
        <f t="shared" si="2"/>
        <v>2.4178240740740757E-3</v>
      </c>
      <c r="N36" s="55">
        <f t="shared" si="1"/>
        <v>38.167938931297705</v>
      </c>
      <c r="O36" s="63" t="s">
        <v>17</v>
      </c>
      <c r="P36" s="62"/>
    </row>
    <row r="37" spans="1:16" ht="21.75" customHeight="1" x14ac:dyDescent="0.2">
      <c r="A37" s="56">
        <v>15</v>
      </c>
      <c r="B37" s="57">
        <v>22</v>
      </c>
      <c r="C37" s="57">
        <v>10034989193</v>
      </c>
      <c r="D37" s="58" t="s">
        <v>108</v>
      </c>
      <c r="E37" s="59" t="s">
        <v>109</v>
      </c>
      <c r="F37" s="60" t="s">
        <v>18</v>
      </c>
      <c r="G37" s="61" t="s">
        <v>65</v>
      </c>
      <c r="H37" s="102">
        <v>1.6296412037037036E-2</v>
      </c>
      <c r="I37" s="100">
        <v>15</v>
      </c>
      <c r="J37" s="102">
        <v>1.1097685185185184E-2</v>
      </c>
      <c r="K37" s="100">
        <v>14</v>
      </c>
      <c r="L37" s="102">
        <f t="shared" si="0"/>
        <v>2.7394097222222219E-2</v>
      </c>
      <c r="M37" s="96">
        <f t="shared" si="2"/>
        <v>2.515509259259259E-3</v>
      </c>
      <c r="N37" s="55">
        <f t="shared" si="1"/>
        <v>38.022813688212928</v>
      </c>
      <c r="O37" s="63" t="s">
        <v>17</v>
      </c>
      <c r="P37" s="62"/>
    </row>
    <row r="38" spans="1:16" ht="21.75" customHeight="1" x14ac:dyDescent="0.2">
      <c r="A38" s="56">
        <v>16</v>
      </c>
      <c r="B38" s="57">
        <v>17</v>
      </c>
      <c r="C38" s="57">
        <v>10036017393</v>
      </c>
      <c r="D38" s="58" t="s">
        <v>110</v>
      </c>
      <c r="E38" s="59" t="s">
        <v>111</v>
      </c>
      <c r="F38" s="60" t="s">
        <v>18</v>
      </c>
      <c r="G38" s="61" t="s">
        <v>57</v>
      </c>
      <c r="H38" s="102">
        <v>1.6473958333333334E-2</v>
      </c>
      <c r="I38" s="100">
        <v>17</v>
      </c>
      <c r="J38" s="102">
        <v>1.1040162037037038E-2</v>
      </c>
      <c r="K38" s="100">
        <v>12</v>
      </c>
      <c r="L38" s="102">
        <f t="shared" si="0"/>
        <v>2.7514120370370369E-2</v>
      </c>
      <c r="M38" s="96">
        <f t="shared" si="2"/>
        <v>2.6355324074074093E-3</v>
      </c>
      <c r="N38" s="55">
        <f t="shared" si="1"/>
        <v>37.862852334875889</v>
      </c>
      <c r="O38" s="63"/>
      <c r="P38" s="62"/>
    </row>
    <row r="39" spans="1:16" ht="21.75" customHeight="1" x14ac:dyDescent="0.2">
      <c r="A39" s="56">
        <v>17</v>
      </c>
      <c r="B39" s="57">
        <v>11</v>
      </c>
      <c r="C39" s="57">
        <v>10034962521</v>
      </c>
      <c r="D39" s="58" t="s">
        <v>112</v>
      </c>
      <c r="E39" s="59" t="s">
        <v>113</v>
      </c>
      <c r="F39" s="60" t="s">
        <v>18</v>
      </c>
      <c r="G39" s="61" t="s">
        <v>57</v>
      </c>
      <c r="H39" s="102">
        <v>1.6545949074074074E-2</v>
      </c>
      <c r="I39" s="100">
        <v>18</v>
      </c>
      <c r="J39" s="102">
        <v>1.117638888888889E-2</v>
      </c>
      <c r="K39" s="100">
        <v>18</v>
      </c>
      <c r="L39" s="102">
        <f t="shared" si="0"/>
        <v>2.7722337962962966E-2</v>
      </c>
      <c r="M39" s="96">
        <f t="shared" si="2"/>
        <v>2.843750000000006E-3</v>
      </c>
      <c r="N39" s="55">
        <f t="shared" si="1"/>
        <v>37.578288100208773</v>
      </c>
      <c r="O39" s="63"/>
      <c r="P39" s="62"/>
    </row>
    <row r="40" spans="1:16" ht="21.75" customHeight="1" x14ac:dyDescent="0.2">
      <c r="A40" s="56">
        <v>18</v>
      </c>
      <c r="B40" s="57">
        <v>30</v>
      </c>
      <c r="C40" s="57">
        <v>10009721707</v>
      </c>
      <c r="D40" s="58" t="s">
        <v>114</v>
      </c>
      <c r="E40" s="59" t="s">
        <v>115</v>
      </c>
      <c r="F40" s="60" t="s">
        <v>18</v>
      </c>
      <c r="G40" s="61" t="s">
        <v>58</v>
      </c>
      <c r="H40" s="102">
        <v>1.6473958333333334E-2</v>
      </c>
      <c r="I40" s="100">
        <v>16</v>
      </c>
      <c r="J40" s="102">
        <v>1.1249768518518518E-2</v>
      </c>
      <c r="K40" s="100">
        <v>21</v>
      </c>
      <c r="L40" s="102">
        <f t="shared" si="0"/>
        <v>2.772372685185185E-2</v>
      </c>
      <c r="M40" s="96">
        <f t="shared" si="2"/>
        <v>2.8451388888888901E-3</v>
      </c>
      <c r="N40" s="55">
        <f t="shared" si="1"/>
        <v>37.578288100208773</v>
      </c>
      <c r="O40" s="63"/>
      <c r="P40" s="62"/>
    </row>
    <row r="41" spans="1:16" ht="21.75" customHeight="1" x14ac:dyDescent="0.2">
      <c r="A41" s="56">
        <v>19</v>
      </c>
      <c r="B41" s="57">
        <v>25</v>
      </c>
      <c r="C41" s="57">
        <v>10036032046</v>
      </c>
      <c r="D41" s="58" t="s">
        <v>116</v>
      </c>
      <c r="E41" s="59" t="s">
        <v>117</v>
      </c>
      <c r="F41" s="60" t="s">
        <v>17</v>
      </c>
      <c r="G41" s="61" t="s">
        <v>56</v>
      </c>
      <c r="H41" s="102">
        <v>1.668136574074074E-2</v>
      </c>
      <c r="I41" s="100">
        <v>20</v>
      </c>
      <c r="J41" s="102">
        <v>1.1175925925925928E-2</v>
      </c>
      <c r="K41" s="100">
        <v>17</v>
      </c>
      <c r="L41" s="102">
        <f t="shared" si="0"/>
        <v>2.7857291666666666E-2</v>
      </c>
      <c r="M41" s="96">
        <f>L41-$L$23</f>
        <v>2.9787037037037056E-3</v>
      </c>
      <c r="N41" s="55">
        <f t="shared" si="1"/>
        <v>37.390943082675534</v>
      </c>
      <c r="O41" s="63"/>
      <c r="P41" s="62"/>
    </row>
    <row r="42" spans="1:16" ht="21.75" customHeight="1" x14ac:dyDescent="0.2">
      <c r="A42" s="56">
        <v>20</v>
      </c>
      <c r="B42" s="57">
        <v>20</v>
      </c>
      <c r="C42" s="57">
        <v>10052804154</v>
      </c>
      <c r="D42" s="58" t="s">
        <v>118</v>
      </c>
      <c r="E42" s="59" t="s">
        <v>119</v>
      </c>
      <c r="F42" s="60" t="s">
        <v>17</v>
      </c>
      <c r="G42" s="61" t="s">
        <v>103</v>
      </c>
      <c r="H42" s="102">
        <v>1.6609259259259258E-2</v>
      </c>
      <c r="I42" s="100">
        <v>19</v>
      </c>
      <c r="J42" s="102">
        <v>1.1272916666666667E-2</v>
      </c>
      <c r="K42" s="100">
        <v>22</v>
      </c>
      <c r="L42" s="102">
        <f t="shared" si="0"/>
        <v>2.7882175925925925E-2</v>
      </c>
      <c r="M42" s="96">
        <f t="shared" si="2"/>
        <v>3.0035879629629648E-3</v>
      </c>
      <c r="N42" s="55">
        <f t="shared" si="1"/>
        <v>37.359900373599011</v>
      </c>
      <c r="O42" s="63"/>
      <c r="P42" s="62"/>
    </row>
    <row r="43" spans="1:16" ht="21.75" customHeight="1" x14ac:dyDescent="0.2">
      <c r="A43" s="56">
        <v>21</v>
      </c>
      <c r="B43" s="57">
        <v>18</v>
      </c>
      <c r="C43" s="57">
        <v>10034956356</v>
      </c>
      <c r="D43" s="58" t="s">
        <v>120</v>
      </c>
      <c r="E43" s="59" t="s">
        <v>121</v>
      </c>
      <c r="F43" s="60" t="s">
        <v>34</v>
      </c>
      <c r="G43" s="61" t="s">
        <v>122</v>
      </c>
      <c r="H43" s="102">
        <v>1.6744791666666668E-2</v>
      </c>
      <c r="I43" s="100">
        <v>21</v>
      </c>
      <c r="J43" s="102">
        <v>1.121261574074074E-2</v>
      </c>
      <c r="K43" s="100">
        <v>19</v>
      </c>
      <c r="L43" s="102">
        <f t="shared" si="0"/>
        <v>2.795740740740741E-2</v>
      </c>
      <c r="M43" s="96">
        <f t="shared" si="2"/>
        <v>3.07881944444445E-3</v>
      </c>
      <c r="N43" s="55">
        <f t="shared" si="1"/>
        <v>37.251655629139073</v>
      </c>
      <c r="O43" s="63"/>
      <c r="P43" s="62"/>
    </row>
    <row r="44" spans="1:16" ht="21.75" customHeight="1" x14ac:dyDescent="0.2">
      <c r="A44" s="56">
        <v>22</v>
      </c>
      <c r="B44" s="57">
        <v>12</v>
      </c>
      <c r="C44" s="57">
        <v>10034971211</v>
      </c>
      <c r="D44" s="58" t="s">
        <v>123</v>
      </c>
      <c r="E44" s="59" t="s">
        <v>124</v>
      </c>
      <c r="F44" s="60" t="s">
        <v>17</v>
      </c>
      <c r="G44" s="61" t="s">
        <v>60</v>
      </c>
      <c r="H44" s="102">
        <v>1.6764467592592595E-2</v>
      </c>
      <c r="I44" s="100">
        <v>22</v>
      </c>
      <c r="J44" s="102">
        <v>1.1317708333333334E-2</v>
      </c>
      <c r="K44" s="100">
        <v>23</v>
      </c>
      <c r="L44" s="102">
        <f t="shared" si="0"/>
        <v>2.8082175925925927E-2</v>
      </c>
      <c r="M44" s="96">
        <f t="shared" si="2"/>
        <v>3.2035879629629671E-3</v>
      </c>
      <c r="N44" s="55">
        <f t="shared" si="1"/>
        <v>37.09810387469085</v>
      </c>
      <c r="O44" s="63"/>
      <c r="P44" s="62"/>
    </row>
    <row r="45" spans="1:16" ht="21.75" customHeight="1" x14ac:dyDescent="0.2">
      <c r="A45" s="56">
        <v>23</v>
      </c>
      <c r="B45" s="57">
        <v>16</v>
      </c>
      <c r="C45" s="57">
        <v>10036042251</v>
      </c>
      <c r="D45" s="58" t="s">
        <v>125</v>
      </c>
      <c r="E45" s="59" t="s">
        <v>126</v>
      </c>
      <c r="F45" s="60" t="s">
        <v>18</v>
      </c>
      <c r="G45" s="61" t="s">
        <v>61</v>
      </c>
      <c r="H45" s="102">
        <v>1.6817592592592592E-2</v>
      </c>
      <c r="I45" s="100">
        <v>23</v>
      </c>
      <c r="J45" s="102">
        <v>1.134189814814815E-2</v>
      </c>
      <c r="K45" s="100">
        <v>24</v>
      </c>
      <c r="L45" s="102">
        <f t="shared" si="0"/>
        <v>2.8159490740740742E-2</v>
      </c>
      <c r="M45" s="96">
        <f t="shared" si="2"/>
        <v>3.2809027777777819E-3</v>
      </c>
      <c r="N45" s="55">
        <f t="shared" si="1"/>
        <v>36.991368680641187</v>
      </c>
      <c r="O45" s="64"/>
      <c r="P45" s="62"/>
    </row>
    <row r="46" spans="1:16" ht="21.75" customHeight="1" x14ac:dyDescent="0.2">
      <c r="A46" s="56">
        <v>24</v>
      </c>
      <c r="B46" s="57">
        <v>23</v>
      </c>
      <c r="C46" s="57">
        <v>10036015070</v>
      </c>
      <c r="D46" s="58" t="s">
        <v>127</v>
      </c>
      <c r="E46" s="59" t="s">
        <v>128</v>
      </c>
      <c r="F46" s="60" t="s">
        <v>18</v>
      </c>
      <c r="G46" s="61" t="s">
        <v>61</v>
      </c>
      <c r="H46" s="102">
        <v>1.7230787037037038E-2</v>
      </c>
      <c r="I46" s="100">
        <v>24</v>
      </c>
      <c r="J46" s="102">
        <v>1.1133101851851852E-2</v>
      </c>
      <c r="K46" s="100">
        <v>15</v>
      </c>
      <c r="L46" s="102">
        <f t="shared" si="0"/>
        <v>2.836388888888889E-2</v>
      </c>
      <c r="M46" s="96">
        <f t="shared" si="2"/>
        <v>3.4853009259259299E-3</v>
      </c>
      <c r="N46" s="55">
        <f t="shared" si="1"/>
        <v>36.719706242350064</v>
      </c>
      <c r="O46" s="64"/>
      <c r="P46" s="62"/>
    </row>
    <row r="47" spans="1:16" ht="21.75" customHeight="1" x14ac:dyDescent="0.2">
      <c r="A47" s="56">
        <v>25</v>
      </c>
      <c r="B47" s="57">
        <v>29</v>
      </c>
      <c r="C47" s="57">
        <v>10036023659</v>
      </c>
      <c r="D47" s="58" t="s">
        <v>129</v>
      </c>
      <c r="E47" s="59" t="s">
        <v>130</v>
      </c>
      <c r="F47" s="60" t="s">
        <v>17</v>
      </c>
      <c r="G47" s="61" t="s">
        <v>122</v>
      </c>
      <c r="H47" s="102">
        <v>1.7348495370370372E-2</v>
      </c>
      <c r="I47" s="100">
        <v>25</v>
      </c>
      <c r="J47" s="102">
        <v>1.165324074074074E-2</v>
      </c>
      <c r="K47" s="100">
        <v>25</v>
      </c>
      <c r="L47" s="102">
        <f t="shared" si="0"/>
        <v>2.9001736111111114E-2</v>
      </c>
      <c r="M47" s="96">
        <f>L47-$L$23</f>
        <v>4.1231481481481536E-3</v>
      </c>
      <c r="N47" s="55">
        <f t="shared" si="1"/>
        <v>35.913806863527533</v>
      </c>
      <c r="O47" s="64"/>
      <c r="P47" s="62"/>
    </row>
    <row r="48" spans="1:16" ht="21.75" customHeight="1" x14ac:dyDescent="0.2">
      <c r="A48" s="56">
        <v>26</v>
      </c>
      <c r="B48" s="57">
        <v>8</v>
      </c>
      <c r="C48" s="57">
        <v>10053914196</v>
      </c>
      <c r="D48" s="58" t="s">
        <v>131</v>
      </c>
      <c r="E48" s="59" t="s">
        <v>96</v>
      </c>
      <c r="F48" s="60" t="s">
        <v>17</v>
      </c>
      <c r="G48" s="61" t="s">
        <v>19</v>
      </c>
      <c r="H48" s="102">
        <v>1.7382986111111113E-2</v>
      </c>
      <c r="I48" s="100">
        <v>26</v>
      </c>
      <c r="J48" s="102">
        <v>1.1660763888888889E-2</v>
      </c>
      <c r="K48" s="100">
        <v>26</v>
      </c>
      <c r="L48" s="102">
        <f t="shared" si="0"/>
        <v>2.904375E-2</v>
      </c>
      <c r="M48" s="96">
        <f>L48-$L$23</f>
        <v>4.1651620370370401E-3</v>
      </c>
      <c r="N48" s="55">
        <f t="shared" si="1"/>
        <v>35.870864886408924</v>
      </c>
      <c r="O48" s="64"/>
      <c r="P48" s="62"/>
    </row>
    <row r="49" spans="1:16" ht="21.75" customHeight="1" x14ac:dyDescent="0.2">
      <c r="A49" s="56">
        <v>27</v>
      </c>
      <c r="B49" s="57">
        <v>28</v>
      </c>
      <c r="C49" s="57">
        <v>10131402244</v>
      </c>
      <c r="D49" s="58" t="s">
        <v>132</v>
      </c>
      <c r="E49" s="59" t="s">
        <v>133</v>
      </c>
      <c r="F49" s="60" t="s">
        <v>18</v>
      </c>
      <c r="G49" s="61" t="s">
        <v>61</v>
      </c>
      <c r="H49" s="102">
        <v>1.794363425925926E-2</v>
      </c>
      <c r="I49" s="100">
        <v>27</v>
      </c>
      <c r="J49" s="102">
        <v>1.1738541666666666E-2</v>
      </c>
      <c r="K49" s="100">
        <v>27</v>
      </c>
      <c r="L49" s="102">
        <f t="shared" si="0"/>
        <v>2.9682175925925924E-2</v>
      </c>
      <c r="M49" s="96">
        <f t="shared" si="2"/>
        <v>4.8035879629629644E-3</v>
      </c>
      <c r="N49" s="55">
        <f t="shared" si="1"/>
        <v>35.087719298245617</v>
      </c>
      <c r="O49" s="64"/>
      <c r="P49" s="62"/>
    </row>
    <row r="50" spans="1:16" ht="21.75" customHeight="1" x14ac:dyDescent="0.2">
      <c r="A50" s="56">
        <v>28</v>
      </c>
      <c r="B50" s="57">
        <v>19</v>
      </c>
      <c r="C50" s="57">
        <v>10084468994</v>
      </c>
      <c r="D50" s="58" t="s">
        <v>134</v>
      </c>
      <c r="E50" s="59" t="s">
        <v>135</v>
      </c>
      <c r="F50" s="60" t="s">
        <v>17</v>
      </c>
      <c r="G50" s="61" t="s">
        <v>60</v>
      </c>
      <c r="H50" s="102">
        <v>1.8159606481481481E-2</v>
      </c>
      <c r="I50" s="100">
        <v>28</v>
      </c>
      <c r="J50" s="102">
        <v>1.1823379629629628E-2</v>
      </c>
      <c r="K50" s="100">
        <v>28</v>
      </c>
      <c r="L50" s="102">
        <f t="shared" si="0"/>
        <v>2.998298611111111E-2</v>
      </c>
      <c r="M50" s="96">
        <f t="shared" si="2"/>
        <v>5.1043981481481496E-3</v>
      </c>
      <c r="N50" s="55">
        <f t="shared" si="1"/>
        <v>34.735623311462753</v>
      </c>
      <c r="O50" s="64"/>
      <c r="P50" s="62"/>
    </row>
    <row r="51" spans="1:16" ht="21.75" customHeight="1" x14ac:dyDescent="0.2">
      <c r="A51" s="56">
        <v>29</v>
      </c>
      <c r="B51" s="57">
        <v>10</v>
      </c>
      <c r="C51" s="57">
        <v>10059365091</v>
      </c>
      <c r="D51" s="58" t="s">
        <v>136</v>
      </c>
      <c r="E51" s="59" t="s">
        <v>137</v>
      </c>
      <c r="F51" s="60" t="s">
        <v>17</v>
      </c>
      <c r="G51" s="61" t="s">
        <v>67</v>
      </c>
      <c r="H51" s="102">
        <v>2.0411805555555555E-2</v>
      </c>
      <c r="I51" s="100">
        <v>29</v>
      </c>
      <c r="J51" s="102">
        <v>1.3288194444444444E-2</v>
      </c>
      <c r="K51" s="100">
        <v>29</v>
      </c>
      <c r="L51" s="102">
        <f t="shared" si="0"/>
        <v>3.3700000000000001E-2</v>
      </c>
      <c r="M51" s="96">
        <f t="shared" si="2"/>
        <v>8.8214120370370408E-3</v>
      </c>
      <c r="N51" s="55">
        <f t="shared" si="1"/>
        <v>30.906593406593409</v>
      </c>
      <c r="O51" s="64"/>
      <c r="P51" s="62"/>
    </row>
    <row r="52" spans="1:16" ht="21.75" customHeight="1" thickBot="1" x14ac:dyDescent="0.25">
      <c r="A52" s="65" t="s">
        <v>138</v>
      </c>
      <c r="B52" s="66">
        <v>21</v>
      </c>
      <c r="C52" s="66">
        <v>10007740277</v>
      </c>
      <c r="D52" s="67" t="s">
        <v>139</v>
      </c>
      <c r="E52" s="68" t="s">
        <v>140</v>
      </c>
      <c r="F52" s="69" t="s">
        <v>34</v>
      </c>
      <c r="G52" s="70" t="s">
        <v>63</v>
      </c>
      <c r="H52" s="125"/>
      <c r="I52" s="101"/>
      <c r="J52" s="125"/>
      <c r="K52" s="101"/>
      <c r="L52" s="125"/>
      <c r="M52" s="128"/>
      <c r="N52" s="88"/>
      <c r="O52" s="71"/>
      <c r="P52" s="72"/>
    </row>
    <row r="53" spans="1:16" ht="9.75" customHeight="1" thickTop="1" thickBot="1" x14ac:dyDescent="0.25">
      <c r="A53" s="112"/>
      <c r="B53" s="113"/>
      <c r="C53" s="113"/>
      <c r="D53" s="114"/>
      <c r="E53" s="115"/>
      <c r="F53" s="116"/>
      <c r="G53" s="117"/>
      <c r="H53" s="118"/>
      <c r="I53" s="119"/>
      <c r="J53" s="118"/>
      <c r="K53" s="119"/>
      <c r="L53" s="120"/>
      <c r="M53" s="121"/>
      <c r="N53" s="122"/>
      <c r="O53" s="123"/>
      <c r="P53" s="124"/>
    </row>
    <row r="54" spans="1:16" ht="15.75" thickTop="1" x14ac:dyDescent="0.2">
      <c r="A54" s="130" t="s">
        <v>6</v>
      </c>
      <c r="B54" s="131"/>
      <c r="C54" s="131"/>
      <c r="D54" s="132"/>
      <c r="E54" s="89"/>
      <c r="F54" s="89"/>
      <c r="G54" s="89"/>
      <c r="H54" s="131" t="s">
        <v>7</v>
      </c>
      <c r="I54" s="131"/>
      <c r="J54" s="131"/>
      <c r="K54" s="131"/>
      <c r="L54" s="131"/>
      <c r="M54" s="131"/>
      <c r="N54" s="131"/>
      <c r="O54" s="131"/>
      <c r="P54" s="154"/>
    </row>
    <row r="55" spans="1:16" ht="15" x14ac:dyDescent="0.2">
      <c r="A55" s="83" t="s">
        <v>141</v>
      </c>
      <c r="B55" s="84"/>
      <c r="C55" s="85"/>
      <c r="D55" s="92"/>
      <c r="E55" s="44"/>
      <c r="F55" s="44"/>
      <c r="G55" s="39"/>
      <c r="H55" s="45" t="s">
        <v>31</v>
      </c>
      <c r="I55" s="82">
        <v>18</v>
      </c>
      <c r="J55" s="103"/>
      <c r="K55" s="104"/>
      <c r="L55" s="104"/>
      <c r="M55" s="105"/>
      <c r="N55" s="106"/>
      <c r="O55" s="45" t="s">
        <v>32</v>
      </c>
      <c r="P55" s="46">
        <f>COUNTIF(F$20:F153,"ЗМС")</f>
        <v>0</v>
      </c>
    </row>
    <row r="56" spans="1:16" ht="15" x14ac:dyDescent="0.2">
      <c r="A56" s="83" t="s">
        <v>142</v>
      </c>
      <c r="B56" s="84"/>
      <c r="C56" s="85"/>
      <c r="D56" s="93"/>
      <c r="E56" s="44"/>
      <c r="F56" s="44"/>
      <c r="G56" s="39"/>
      <c r="H56" s="40" t="s">
        <v>33</v>
      </c>
      <c r="I56" s="82">
        <f>I57+I61+I62</f>
        <v>30</v>
      </c>
      <c r="J56" s="107"/>
      <c r="K56" s="108"/>
      <c r="L56" s="108"/>
      <c r="N56" s="109"/>
      <c r="O56" s="40" t="s">
        <v>34</v>
      </c>
      <c r="P56" s="41">
        <f>COUNTIF(F$20:F153,"МСМК")</f>
        <v>5</v>
      </c>
    </row>
    <row r="57" spans="1:16" ht="15" x14ac:dyDescent="0.2">
      <c r="A57" s="83" t="s">
        <v>68</v>
      </c>
      <c r="B57" s="84"/>
      <c r="C57" s="85"/>
      <c r="D57" s="94"/>
      <c r="E57" s="44"/>
      <c r="F57" s="44"/>
      <c r="G57" s="39"/>
      <c r="H57" s="40" t="s">
        <v>35</v>
      </c>
      <c r="I57" s="82">
        <f>I58+I59+I60+I61</f>
        <v>29</v>
      </c>
      <c r="J57" s="107"/>
      <c r="K57" s="108"/>
      <c r="L57" s="108"/>
      <c r="N57" s="109"/>
      <c r="O57" s="40" t="s">
        <v>18</v>
      </c>
      <c r="P57" s="41">
        <f>COUNTIF(F$20:F52,"МС")</f>
        <v>14</v>
      </c>
    </row>
    <row r="58" spans="1:16" ht="15" x14ac:dyDescent="0.15">
      <c r="A58" s="83" t="s">
        <v>143</v>
      </c>
      <c r="B58" s="84"/>
      <c r="C58" s="85"/>
      <c r="D58" s="95"/>
      <c r="E58" s="44"/>
      <c r="F58" s="44"/>
      <c r="G58" s="39"/>
      <c r="H58" s="40" t="s">
        <v>36</v>
      </c>
      <c r="I58" s="82">
        <f>COUNT(A14:A52)</f>
        <v>29</v>
      </c>
      <c r="J58" s="107"/>
      <c r="K58" s="108"/>
      <c r="L58" s="108"/>
      <c r="N58" s="109"/>
      <c r="O58" s="40" t="s">
        <v>17</v>
      </c>
      <c r="P58" s="41">
        <f>COUNTIF(F$19:F52,"КМС")</f>
        <v>11</v>
      </c>
    </row>
    <row r="59" spans="1:16" ht="15" x14ac:dyDescent="0.2">
      <c r="A59" s="83"/>
      <c r="B59" s="84"/>
      <c r="C59" s="85"/>
      <c r="D59" s="44"/>
      <c r="E59" s="49"/>
      <c r="F59" s="49"/>
      <c r="G59" s="39"/>
      <c r="H59" s="40" t="s">
        <v>37</v>
      </c>
      <c r="I59" s="82">
        <f>COUNTIF(A13:A52,"НФ")</f>
        <v>0</v>
      </c>
      <c r="J59" s="107"/>
      <c r="K59" s="108"/>
      <c r="L59" s="108"/>
      <c r="N59" s="109"/>
      <c r="O59" s="40" t="s">
        <v>38</v>
      </c>
      <c r="P59" s="41">
        <f>COUNTIF(F$21:F154,"1 СР")</f>
        <v>0</v>
      </c>
    </row>
    <row r="60" spans="1:16" ht="15" x14ac:dyDescent="0.2">
      <c r="A60" s="86"/>
      <c r="B60" s="84"/>
      <c r="C60" s="85"/>
      <c r="D60" s="44"/>
      <c r="E60" s="49"/>
      <c r="F60" s="49"/>
      <c r="G60" s="39"/>
      <c r="H60" s="40" t="s">
        <v>39</v>
      </c>
      <c r="I60" s="82">
        <f>COUNTIF(A14:A52,"ЛИМ")</f>
        <v>0</v>
      </c>
      <c r="J60" s="107"/>
      <c r="K60" s="108"/>
      <c r="L60" s="108"/>
      <c r="N60" s="109"/>
      <c r="O60" s="40" t="s">
        <v>40</v>
      </c>
      <c r="P60" s="41">
        <f>COUNTIF(F$21:F155,"2 СР")</f>
        <v>0</v>
      </c>
    </row>
    <row r="61" spans="1:16" ht="15" x14ac:dyDescent="0.2">
      <c r="A61" s="87"/>
      <c r="B61" s="84"/>
      <c r="C61" s="85"/>
      <c r="D61" s="44"/>
      <c r="E61" s="44"/>
      <c r="F61" s="44"/>
      <c r="G61" s="39"/>
      <c r="H61" s="40" t="s">
        <v>41</v>
      </c>
      <c r="I61" s="82">
        <f>COUNTIF(A14:A52,"ДСКВ")</f>
        <v>0</v>
      </c>
      <c r="J61" s="107"/>
      <c r="K61" s="108"/>
      <c r="L61" s="108"/>
      <c r="N61" s="109"/>
      <c r="O61" s="40" t="s">
        <v>42</v>
      </c>
      <c r="P61" s="41">
        <f>COUNTIF(F$21:F156,"3 СР")</f>
        <v>0</v>
      </c>
    </row>
    <row r="62" spans="1:16" ht="15" x14ac:dyDescent="0.2">
      <c r="A62" s="87"/>
      <c r="B62" s="84"/>
      <c r="C62" s="85"/>
      <c r="D62" s="47"/>
      <c r="E62" s="47"/>
      <c r="F62" s="47"/>
      <c r="G62" s="48"/>
      <c r="H62" s="40" t="s">
        <v>43</v>
      </c>
      <c r="I62" s="82">
        <f>COUNTIF(A14:A52,"НС")</f>
        <v>1</v>
      </c>
      <c r="J62" s="45"/>
      <c r="K62" s="99"/>
      <c r="L62" s="99"/>
      <c r="M62" s="110"/>
      <c r="N62" s="111"/>
      <c r="O62" s="40"/>
      <c r="P62" s="43"/>
    </row>
    <row r="63" spans="1:16" ht="7.5" customHeight="1" x14ac:dyDescent="0.2">
      <c r="A63" s="42"/>
      <c r="B63" s="44"/>
      <c r="C63" s="44"/>
      <c r="D63" s="44"/>
      <c r="E63" s="44"/>
      <c r="F63" s="44"/>
      <c r="G63" s="49"/>
      <c r="H63" s="50"/>
      <c r="I63" s="50"/>
      <c r="J63" s="50"/>
      <c r="K63" s="50"/>
      <c r="L63" s="50"/>
      <c r="M63" s="51"/>
      <c r="N63" s="39"/>
      <c r="O63" s="39"/>
      <c r="P63" s="52"/>
    </row>
    <row r="64" spans="1:16" ht="15.75" x14ac:dyDescent="0.2">
      <c r="A64" s="136" t="s">
        <v>44</v>
      </c>
      <c r="B64" s="129"/>
      <c r="C64" s="129"/>
      <c r="D64" s="129"/>
      <c r="E64" s="129" t="s">
        <v>13</v>
      </c>
      <c r="F64" s="129"/>
      <c r="G64" s="129"/>
      <c r="H64" s="129" t="s">
        <v>5</v>
      </c>
      <c r="I64" s="129"/>
      <c r="J64" s="129"/>
      <c r="K64" s="129"/>
      <c r="L64" s="129"/>
      <c r="M64" s="129"/>
      <c r="N64" s="129" t="s">
        <v>30</v>
      </c>
      <c r="O64" s="129"/>
      <c r="P64" s="155"/>
    </row>
    <row r="65" spans="1:16" x14ac:dyDescent="0.2">
      <c r="A65" s="143"/>
      <c r="B65" s="135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39"/>
      <c r="O65" s="39"/>
      <c r="P65" s="52"/>
    </row>
    <row r="66" spans="1:16" x14ac:dyDescent="0.2">
      <c r="A66" s="90"/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53"/>
      <c r="N66" s="39"/>
      <c r="O66" s="39"/>
      <c r="P66" s="52"/>
    </row>
    <row r="67" spans="1:16" x14ac:dyDescent="0.2">
      <c r="A67" s="90"/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53"/>
      <c r="N67" s="39"/>
      <c r="O67" s="39"/>
      <c r="P67" s="52"/>
    </row>
    <row r="68" spans="1:16" x14ac:dyDescent="0.2">
      <c r="A68" s="90"/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53"/>
      <c r="N68" s="39"/>
      <c r="O68" s="39"/>
      <c r="P68" s="52"/>
    </row>
    <row r="69" spans="1:16" x14ac:dyDescent="0.2">
      <c r="A69" s="90"/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53"/>
      <c r="N69" s="39"/>
      <c r="O69" s="39"/>
      <c r="P69" s="52"/>
    </row>
    <row r="70" spans="1:16" ht="15.75" thickBot="1" x14ac:dyDescent="0.25">
      <c r="A70" s="137"/>
      <c r="B70" s="133"/>
      <c r="C70" s="133"/>
      <c r="D70" s="133"/>
      <c r="E70" s="133" t="str">
        <f>G17</f>
        <v>Стародубцев А.Ю. / ВК, г.Хабаровск /</v>
      </c>
      <c r="F70" s="133"/>
      <c r="G70" s="133"/>
      <c r="H70" s="133" t="str">
        <f>G18</f>
        <v>Кондратьева Л.В. /ВК, г.Воронеж /</v>
      </c>
      <c r="I70" s="133"/>
      <c r="J70" s="133"/>
      <c r="K70" s="133"/>
      <c r="L70" s="133"/>
      <c r="M70" s="133"/>
      <c r="N70" s="133" t="str">
        <f>G19</f>
        <v>Юдина Л.Н. /ВК, Забайкальский край /</v>
      </c>
      <c r="O70" s="133"/>
      <c r="P70" s="134"/>
    </row>
    <row r="71" spans="1:16" ht="13.5" thickTop="1" x14ac:dyDescent="0.2"/>
  </sheetData>
  <sortState ref="A24:P69">
    <sortCondition ref="A24:A69"/>
  </sortState>
  <mergeCells count="40">
    <mergeCell ref="F21:F22"/>
    <mergeCell ref="G21:G22"/>
    <mergeCell ref="N21:N22"/>
    <mergeCell ref="O21:O22"/>
    <mergeCell ref="P21:P22"/>
    <mergeCell ref="H21:K21"/>
    <mergeCell ref="H22:I22"/>
    <mergeCell ref="J22:K22"/>
    <mergeCell ref="M21:M22"/>
    <mergeCell ref="L21:L22"/>
    <mergeCell ref="A21:A22"/>
    <mergeCell ref="B21:B22"/>
    <mergeCell ref="C21:C22"/>
    <mergeCell ref="D21:D22"/>
    <mergeCell ref="E21:E22"/>
    <mergeCell ref="A15:G15"/>
    <mergeCell ref="H15:P15"/>
    <mergeCell ref="A65:E65"/>
    <mergeCell ref="A11:P11"/>
    <mergeCell ref="A1:P1"/>
    <mergeCell ref="A2:P2"/>
    <mergeCell ref="A3:P3"/>
    <mergeCell ref="A4:P4"/>
    <mergeCell ref="A5:P5"/>
    <mergeCell ref="A6:P6"/>
    <mergeCell ref="A7:P7"/>
    <mergeCell ref="A8:P8"/>
    <mergeCell ref="A9:P9"/>
    <mergeCell ref="A10:P10"/>
    <mergeCell ref="H54:P54"/>
    <mergeCell ref="N64:P64"/>
    <mergeCell ref="E64:G64"/>
    <mergeCell ref="H64:M64"/>
    <mergeCell ref="A54:D54"/>
    <mergeCell ref="N70:P70"/>
    <mergeCell ref="E70:G70"/>
    <mergeCell ref="H70:M70"/>
    <mergeCell ref="F65:M65"/>
    <mergeCell ref="A64:D64"/>
    <mergeCell ref="A70:D70"/>
  </mergeCells>
  <printOptions horizontalCentered="1"/>
  <pageMargins left="0.19685039370078741" right="0.19685039370078741" top="0.31496062992125984" bottom="0.39370078740157483" header="0.15748031496062992" footer="0.11811023622047245"/>
  <pageSetup paperSize="256" scale="73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инд. г. жен</vt:lpstr>
      <vt:lpstr>'итог инд. г. жен'!Заголовки_для_печати</vt:lpstr>
      <vt:lpstr>'итог инд. г. жен'!Область_печати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2022-06-06T08:34:33Z</cp:lastPrinted>
  <dcterms:created xsi:type="dcterms:W3CDTF">1996-10-08T23:32:33Z</dcterms:created>
  <dcterms:modified xsi:type="dcterms:W3CDTF">2022-06-28T09:43:27Z</dcterms:modified>
</cp:coreProperties>
</file>