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C4065F64-BA9C-4BE5-B82B-0A80F96EE250}" xr6:coauthVersionLast="47" xr6:coauthVersionMax="47" xr10:uidLastSave="{00000000-0000-0000-0000-000000000000}"/>
  <bookViews>
    <workbookView xWindow="-108" yWindow="-108" windowWidth="23256" windowHeight="12456" xr2:uid="{6C26D8EA-F398-4B5F-97A2-6E588F0510D8}"/>
  </bookViews>
  <sheets>
    <sheet name="юниоры спринт итог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I62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F31" i="1"/>
  <c r="E31" i="1"/>
  <c r="D31" i="1"/>
  <c r="C31" i="1"/>
  <c r="G30" i="1"/>
  <c r="F30" i="1"/>
  <c r="E30" i="1"/>
  <c r="D30" i="1"/>
  <c r="C30" i="1"/>
  <c r="G23" i="1"/>
  <c r="F23" i="1"/>
  <c r="E23" i="1"/>
  <c r="D23" i="1"/>
  <c r="C23" i="1"/>
  <c r="F22" i="1"/>
  <c r="I61" i="1" s="1"/>
  <c r="E22" i="1"/>
  <c r="D22" i="1"/>
  <c r="C22" i="1"/>
  <c r="I63" i="1" l="1"/>
  <c r="I64" i="1"/>
  <c r="I65" i="1"/>
  <c r="I60" i="1"/>
  <c r="I66" i="1"/>
</calcChain>
</file>

<file path=xl/sharedStrings.xml><?xml version="1.0" encoding="utf-8"?>
<sst xmlns="http://schemas.openxmlformats.org/spreadsheetml/2006/main" count="98" uniqueCount="70">
  <si>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</si>
  <si>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</si>
  <si>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</si>
  <si>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</si>
  <si>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</si>
  <si>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</si>
  <si>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спринт</t>
  </si>
  <si>
    <t>Юниоры 17-18 лет</t>
  </si>
  <si>
    <t>МЕСТО ПРОВЕДЕНИЯ: г. Санкт-Петербург</t>
  </si>
  <si>
    <t>НАЧАЛО ГОНКИ:</t>
  </si>
  <si>
    <t>№ ВРВС: 0080431611Я</t>
  </si>
  <si>
    <t>ДАТА ПРОВЕДЕНИЯ: 21 Января 2024 года</t>
  </si>
  <si>
    <t>ОКОНЧАНИЕ ГОНКИ:</t>
  </si>
  <si>
    <t>№ ЕКП 2024: 2008780021017491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</si>
  <si>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</si>
  <si>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</si>
  <si>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</si>
  <si>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</si>
  <si>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</si>
  <si>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</si>
  <si>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</si>
  <si>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</si>
  <si>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</si>
  <si>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</si>
  <si>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</si>
  <si>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</si>
  <si>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</si>
  <si>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</si>
  <si>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</si>
  <si>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</si>
  <si>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</si>
  <si>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</si>
  <si>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</si>
  <si>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</si>
  <si>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</si>
  <si>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</si>
  <si>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Тульская область</t>
  </si>
  <si>
    <t>МС</t>
  </si>
  <si>
    <t>КМС</t>
  </si>
  <si>
    <t xml:space="preserve">Афанасьев Никита </t>
  </si>
  <si>
    <t>Москва</t>
  </si>
  <si>
    <t xml:space="preserve">Амелин Даниил </t>
  </si>
  <si>
    <t>Галиханов Денис</t>
  </si>
  <si>
    <t>Санкт-Петербург</t>
  </si>
  <si>
    <t>Шешенин Андрей</t>
  </si>
  <si>
    <t xml:space="preserve">Сторожев Александр </t>
  </si>
  <si>
    <t>Кимаковский Захар</t>
  </si>
  <si>
    <t>Республика Крым</t>
  </si>
  <si>
    <t>НС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</si>
  <si>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</si>
  <si>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</si>
  <si>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</si>
  <si>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</si>
  <si>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</si>
  <si>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</si>
  <si>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</si>
  <si>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</si>
  <si>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44%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</si>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</sst>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0" fillId="0" borderId="28" xfId="0" applyBorder="1"/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/>
    </xf>
    <xf numFmtId="0" fontId="14" fillId="0" borderId="21" xfId="0" applyFont="1" applyBorder="1" applyAlignment="1">
      <alignment horizontal="center"/>
    </xf>
  </cellXfs>
  <cellStyles count="4">
    <cellStyle name="Обычный" xfId="0" builtinId="0"/>
    <cellStyle name="Обычный 2 4" xfId="2" xr:uid="{1253B526-61CB-4ECD-99B1-95E76BE2966F}"/>
    <cellStyle name="Обычный_ID4938_RS_1" xfId="3" xr:uid="{9DD5AF26-9D30-4A88-94B4-E6A77D9661FF}"/>
    <cellStyle name="Обычный_Стартовый протокол Смирнов_20101106_Results" xfId="1" xr:uid="{482F66D6-CD18-4090-B378-A75B7F2B5C5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</xdr:colOff>
      <xdr:row>0</xdr:row>
      <xdr:rowOff>60960</xdr:rowOff>
    </xdr:from>
    <xdr:to>
      <xdr:col>8</xdr:col>
      <xdr:colOff>952500</xdr:colOff>
      <xdr:row>4</xdr:row>
      <xdr:rowOff>137160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18BB3F42-DB9A-4B17-8A63-2374FA3E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60960"/>
          <a:ext cx="6934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144780</xdr:colOff>
      <xdr:row>5</xdr:row>
      <xdr:rowOff>60960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2591BA6F-6D86-4CDA-B6A5-6CBA2067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7543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45720</xdr:rowOff>
    </xdr:from>
    <xdr:to>
      <xdr:col>2</xdr:col>
      <xdr:colOff>929640</xdr:colOff>
      <xdr:row>5</xdr:row>
      <xdr:rowOff>106680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37F5671-279F-4143-ADD4-1A98566C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45720"/>
          <a:ext cx="126492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784860</xdr:colOff>
      <xdr:row>66</xdr:row>
      <xdr:rowOff>152400</xdr:rowOff>
    </xdr:from>
    <xdr:to>
      <xdr:col>4</xdr:col>
      <xdr:colOff>571500</xdr:colOff>
      <xdr:row>72</xdr:row>
      <xdr:rowOff>167640</xdr:rowOff>
    </xdr:to>
    <xdr:pic>
      <xdr:nvPicPr>
        <xdr:cNvPr id="5" name="Рисунок 5" descr="михайлова">
          <a:extLst>
            <a:ext uri="{FF2B5EF4-FFF2-40B4-BE49-F238E27FC236}">
              <a16:creationId xmlns:a16="http://schemas.microsoft.com/office/drawing/2014/main" id="{75373323-72B7-475C-AAEC-2370022A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1033760"/>
          <a:ext cx="13944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68</xdr:row>
      <xdr:rowOff>114300</xdr:rowOff>
    </xdr:from>
    <xdr:to>
      <xdr:col>6</xdr:col>
      <xdr:colOff>1059180</xdr:colOff>
      <xdr:row>72</xdr:row>
      <xdr:rowOff>114300</xdr:rowOff>
    </xdr:to>
    <xdr:pic>
      <xdr:nvPicPr>
        <xdr:cNvPr id="6" name="Рисунок 6" descr="C:\Users\Judge\Downloads\радчук настя подпись.jpg">
          <a:extLst>
            <a:ext uri="{FF2B5EF4-FFF2-40B4-BE49-F238E27FC236}">
              <a16:creationId xmlns:a16="http://schemas.microsoft.com/office/drawing/2014/main" id="{6172B9B0-61DD-48BF-BD75-B02A53B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2540" y="1134618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594360</xdr:colOff>
      <xdr:row>68</xdr:row>
      <xdr:rowOff>22860</xdr:rowOff>
    </xdr:from>
    <xdr:to>
      <xdr:col>8</xdr:col>
      <xdr:colOff>822960</xdr:colOff>
      <xdr:row>73</xdr:row>
      <xdr:rowOff>144780</xdr:rowOff>
    </xdr:to>
    <xdr:pic>
      <xdr:nvPicPr>
        <xdr:cNvPr id="7" name="Рисунок 7" descr="Соловьев Г">
          <a:extLst>
            <a:ext uri="{FF2B5EF4-FFF2-40B4-BE49-F238E27FC236}">
              <a16:creationId xmlns:a16="http://schemas.microsoft.com/office/drawing/2014/main" id="{0FC5F52B-4A75-4BAC-8FD8-674000CD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11254740"/>
          <a:ext cx="14706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file:///C:\Users\nasty\OneDrive\&#1056;&#1072;&#1073;&#1086;&#1095;&#1080;&#1081;%20&#1089;&#1090;&#1086;&#1083;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  <cell r="I7" t="str">
            <v>Многодневная гонка
Мужчины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  <cell r="I9">
            <v>1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  <cell r="I10">
            <v>1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  <cell r="I11">
            <v>1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  <cell r="I12">
            <v>1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  <cell r="I13">
            <v>1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  <cell r="I14">
            <v>1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  <cell r="I15">
            <v>1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  <cell r="I16">
            <v>1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  <cell r="I17">
            <v>1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  <cell r="I18">
            <v>1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  <cell r="I19">
            <v>1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  <cell r="I20">
            <v>1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  <cell r="I21">
            <v>1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  <cell r="I22">
            <v>1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  <cell r="I23">
            <v>1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  <cell r="I24">
            <v>1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  <cell r="I25">
            <v>1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  <cell r="I159">
            <v>1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  <cell r="I162">
            <v>1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  <cell r="I169">
            <v>1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  <cell r="I170">
            <v>1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  <cell r="I171">
            <v>1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  <cell r="I172">
            <v>1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  <cell r="I173">
            <v>1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  <cell r="I174">
            <v>1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  <cell r="I208">
            <v>1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  <cell r="I209">
            <v>1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  <cell r="I210">
            <v>1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  <cell r="I211">
            <v>1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  <cell r="I238">
            <v>1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  <cell r="I266">
            <v>1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  <cell r="I267">
            <v>1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  <cell r="I268">
            <v>1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  <cell r="I269">
            <v>1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  <cell r="I270">
            <v>1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  <cell r="I277">
            <v>1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  <cell r="I281">
            <v>1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  <cell r="I282">
            <v>1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  <cell r="I283">
            <v>1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  <cell r="I284">
            <v>1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  <row r="299">
          <cell r="I299">
            <v>40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38977-3E4A-4169-8734-615207D896F8}">
  <sheetPr>
    <tabColor theme="9" tint="0.79998168889431442"/>
    <pageSetUpPr fitToPage="1"/>
  </sheetPr>
  <dimension ref="A1:I75"/>
  <sheetViews>
    <sheetView tabSelected="1" zoomScaleNormal="100" workbookViewId="0">
      <selection activeCell="H22" sqref="H22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0.33203125" customWidth="1"/>
    <col min="6" max="6" width="8.44140625" customWidth="1"/>
    <col min="7" max="8" width="18.109375" customWidth="1"/>
    <col min="9" max="9" width="22.33203125" customWidth="1"/>
    <col min="258" max="258" width="9.33203125" customWidth="1"/>
    <col min="259" max="259" width="13.6640625" customWidth="1"/>
    <col min="260" max="260" width="23.44140625" customWidth="1"/>
    <col min="261" max="261" width="10.33203125" customWidth="1"/>
    <col min="262" max="262" width="8.44140625" customWidth="1"/>
    <col min="263" max="264" width="18.109375" customWidth="1"/>
    <col min="265" max="265" width="22.33203125" customWidth="1"/>
    <col min="514" max="514" width="9.33203125" customWidth="1"/>
    <col min="515" max="515" width="13.6640625" customWidth="1"/>
    <col min="516" max="516" width="23.44140625" customWidth="1"/>
    <col min="517" max="517" width="10.33203125" customWidth="1"/>
    <col min="518" max="518" width="8.44140625" customWidth="1"/>
    <col min="519" max="520" width="18.109375" customWidth="1"/>
    <col min="521" max="521" width="22.33203125" customWidth="1"/>
    <col min="770" max="770" width="9.33203125" customWidth="1"/>
    <col min="771" max="771" width="13.6640625" customWidth="1"/>
    <col min="772" max="772" width="23.44140625" customWidth="1"/>
    <col min="773" max="773" width="10.33203125" customWidth="1"/>
    <col min="774" max="774" width="8.44140625" customWidth="1"/>
    <col min="775" max="776" width="18.109375" customWidth="1"/>
    <col min="777" max="777" width="22.33203125" customWidth="1"/>
    <col min="1026" max="1026" width="9.33203125" customWidth="1"/>
    <col min="1027" max="1027" width="13.6640625" customWidth="1"/>
    <col min="1028" max="1028" width="23.44140625" customWidth="1"/>
    <col min="1029" max="1029" width="10.33203125" customWidth="1"/>
    <col min="1030" max="1030" width="8.44140625" customWidth="1"/>
    <col min="1031" max="1032" width="18.109375" customWidth="1"/>
    <col min="1033" max="1033" width="22.33203125" customWidth="1"/>
    <col min="1282" max="1282" width="9.33203125" customWidth="1"/>
    <col min="1283" max="1283" width="13.6640625" customWidth="1"/>
    <col min="1284" max="1284" width="23.44140625" customWidth="1"/>
    <col min="1285" max="1285" width="10.33203125" customWidth="1"/>
    <col min="1286" max="1286" width="8.44140625" customWidth="1"/>
    <col min="1287" max="1288" width="18.109375" customWidth="1"/>
    <col min="1289" max="1289" width="22.33203125" customWidth="1"/>
    <col min="1538" max="1538" width="9.33203125" customWidth="1"/>
    <col min="1539" max="1539" width="13.6640625" customWidth="1"/>
    <col min="1540" max="1540" width="23.44140625" customWidth="1"/>
    <col min="1541" max="1541" width="10.33203125" customWidth="1"/>
    <col min="1542" max="1542" width="8.44140625" customWidth="1"/>
    <col min="1543" max="1544" width="18.109375" customWidth="1"/>
    <col min="1545" max="1545" width="22.33203125" customWidth="1"/>
    <col min="1794" max="1794" width="9.33203125" customWidth="1"/>
    <col min="1795" max="1795" width="13.6640625" customWidth="1"/>
    <col min="1796" max="1796" width="23.44140625" customWidth="1"/>
    <col min="1797" max="1797" width="10.33203125" customWidth="1"/>
    <col min="1798" max="1798" width="8.44140625" customWidth="1"/>
    <col min="1799" max="1800" width="18.109375" customWidth="1"/>
    <col min="1801" max="1801" width="22.33203125" customWidth="1"/>
    <col min="2050" max="2050" width="9.33203125" customWidth="1"/>
    <col min="2051" max="2051" width="13.6640625" customWidth="1"/>
    <col min="2052" max="2052" width="23.44140625" customWidth="1"/>
    <col min="2053" max="2053" width="10.33203125" customWidth="1"/>
    <col min="2054" max="2054" width="8.44140625" customWidth="1"/>
    <col min="2055" max="2056" width="18.109375" customWidth="1"/>
    <col min="2057" max="2057" width="22.33203125" customWidth="1"/>
    <col min="2306" max="2306" width="9.33203125" customWidth="1"/>
    <col min="2307" max="2307" width="13.6640625" customWidth="1"/>
    <col min="2308" max="2308" width="23.44140625" customWidth="1"/>
    <col min="2309" max="2309" width="10.33203125" customWidth="1"/>
    <col min="2310" max="2310" width="8.44140625" customWidth="1"/>
    <col min="2311" max="2312" width="18.109375" customWidth="1"/>
    <col min="2313" max="2313" width="22.33203125" customWidth="1"/>
    <col min="2562" max="2562" width="9.33203125" customWidth="1"/>
    <col min="2563" max="2563" width="13.6640625" customWidth="1"/>
    <col min="2564" max="2564" width="23.44140625" customWidth="1"/>
    <col min="2565" max="2565" width="10.33203125" customWidth="1"/>
    <col min="2566" max="2566" width="8.44140625" customWidth="1"/>
    <col min="2567" max="2568" width="18.109375" customWidth="1"/>
    <col min="2569" max="2569" width="22.33203125" customWidth="1"/>
    <col min="2818" max="2818" width="9.33203125" customWidth="1"/>
    <col min="2819" max="2819" width="13.6640625" customWidth="1"/>
    <col min="2820" max="2820" width="23.44140625" customWidth="1"/>
    <col min="2821" max="2821" width="10.33203125" customWidth="1"/>
    <col min="2822" max="2822" width="8.44140625" customWidth="1"/>
    <col min="2823" max="2824" width="18.109375" customWidth="1"/>
    <col min="2825" max="2825" width="22.33203125" customWidth="1"/>
    <col min="3074" max="3074" width="9.33203125" customWidth="1"/>
    <col min="3075" max="3075" width="13.6640625" customWidth="1"/>
    <col min="3076" max="3076" width="23.44140625" customWidth="1"/>
    <col min="3077" max="3077" width="10.33203125" customWidth="1"/>
    <col min="3078" max="3078" width="8.44140625" customWidth="1"/>
    <col min="3079" max="3080" width="18.109375" customWidth="1"/>
    <col min="3081" max="3081" width="22.33203125" customWidth="1"/>
    <col min="3330" max="3330" width="9.33203125" customWidth="1"/>
    <col min="3331" max="3331" width="13.6640625" customWidth="1"/>
    <col min="3332" max="3332" width="23.44140625" customWidth="1"/>
    <col min="3333" max="3333" width="10.33203125" customWidth="1"/>
    <col min="3334" max="3334" width="8.44140625" customWidth="1"/>
    <col min="3335" max="3336" width="18.109375" customWidth="1"/>
    <col min="3337" max="3337" width="22.33203125" customWidth="1"/>
    <col min="3586" max="3586" width="9.33203125" customWidth="1"/>
    <col min="3587" max="3587" width="13.6640625" customWidth="1"/>
    <col min="3588" max="3588" width="23.44140625" customWidth="1"/>
    <col min="3589" max="3589" width="10.33203125" customWidth="1"/>
    <col min="3590" max="3590" width="8.44140625" customWidth="1"/>
    <col min="3591" max="3592" width="18.109375" customWidth="1"/>
    <col min="3593" max="3593" width="22.33203125" customWidth="1"/>
    <col min="3842" max="3842" width="9.33203125" customWidth="1"/>
    <col min="3843" max="3843" width="13.6640625" customWidth="1"/>
    <col min="3844" max="3844" width="23.44140625" customWidth="1"/>
    <col min="3845" max="3845" width="10.33203125" customWidth="1"/>
    <col min="3846" max="3846" width="8.44140625" customWidth="1"/>
    <col min="3847" max="3848" width="18.109375" customWidth="1"/>
    <col min="3849" max="3849" width="22.33203125" customWidth="1"/>
    <col min="4098" max="4098" width="9.33203125" customWidth="1"/>
    <col min="4099" max="4099" width="13.6640625" customWidth="1"/>
    <col min="4100" max="4100" width="23.44140625" customWidth="1"/>
    <col min="4101" max="4101" width="10.33203125" customWidth="1"/>
    <col min="4102" max="4102" width="8.44140625" customWidth="1"/>
    <col min="4103" max="4104" width="18.109375" customWidth="1"/>
    <col min="4105" max="4105" width="22.33203125" customWidth="1"/>
    <col min="4354" max="4354" width="9.33203125" customWidth="1"/>
    <col min="4355" max="4355" width="13.6640625" customWidth="1"/>
    <col min="4356" max="4356" width="23.44140625" customWidth="1"/>
    <col min="4357" max="4357" width="10.33203125" customWidth="1"/>
    <col min="4358" max="4358" width="8.44140625" customWidth="1"/>
    <col min="4359" max="4360" width="18.109375" customWidth="1"/>
    <col min="4361" max="4361" width="22.33203125" customWidth="1"/>
    <col min="4610" max="4610" width="9.33203125" customWidth="1"/>
    <col min="4611" max="4611" width="13.6640625" customWidth="1"/>
    <col min="4612" max="4612" width="23.44140625" customWidth="1"/>
    <col min="4613" max="4613" width="10.33203125" customWidth="1"/>
    <col min="4614" max="4614" width="8.44140625" customWidth="1"/>
    <col min="4615" max="4616" width="18.109375" customWidth="1"/>
    <col min="4617" max="4617" width="22.33203125" customWidth="1"/>
    <col min="4866" max="4866" width="9.33203125" customWidth="1"/>
    <col min="4867" max="4867" width="13.6640625" customWidth="1"/>
    <col min="4868" max="4868" width="23.44140625" customWidth="1"/>
    <col min="4869" max="4869" width="10.33203125" customWidth="1"/>
    <col min="4870" max="4870" width="8.44140625" customWidth="1"/>
    <col min="4871" max="4872" width="18.109375" customWidth="1"/>
    <col min="4873" max="4873" width="22.33203125" customWidth="1"/>
    <col min="5122" max="5122" width="9.33203125" customWidth="1"/>
    <col min="5123" max="5123" width="13.6640625" customWidth="1"/>
    <col min="5124" max="5124" width="23.44140625" customWidth="1"/>
    <col min="5125" max="5125" width="10.33203125" customWidth="1"/>
    <col min="5126" max="5126" width="8.44140625" customWidth="1"/>
    <col min="5127" max="5128" width="18.109375" customWidth="1"/>
    <col min="5129" max="5129" width="22.33203125" customWidth="1"/>
    <col min="5378" max="5378" width="9.33203125" customWidth="1"/>
    <col min="5379" max="5379" width="13.6640625" customWidth="1"/>
    <col min="5380" max="5380" width="23.44140625" customWidth="1"/>
    <col min="5381" max="5381" width="10.33203125" customWidth="1"/>
    <col min="5382" max="5382" width="8.44140625" customWidth="1"/>
    <col min="5383" max="5384" width="18.109375" customWidth="1"/>
    <col min="5385" max="5385" width="22.33203125" customWidth="1"/>
    <col min="5634" max="5634" width="9.33203125" customWidth="1"/>
    <col min="5635" max="5635" width="13.6640625" customWidth="1"/>
    <col min="5636" max="5636" width="23.44140625" customWidth="1"/>
    <col min="5637" max="5637" width="10.33203125" customWidth="1"/>
    <col min="5638" max="5638" width="8.44140625" customWidth="1"/>
    <col min="5639" max="5640" width="18.109375" customWidth="1"/>
    <col min="5641" max="5641" width="22.33203125" customWidth="1"/>
    <col min="5890" max="5890" width="9.33203125" customWidth="1"/>
    <col min="5891" max="5891" width="13.6640625" customWidth="1"/>
    <col min="5892" max="5892" width="23.44140625" customWidth="1"/>
    <col min="5893" max="5893" width="10.33203125" customWidth="1"/>
    <col min="5894" max="5894" width="8.44140625" customWidth="1"/>
    <col min="5895" max="5896" width="18.109375" customWidth="1"/>
    <col min="5897" max="5897" width="22.33203125" customWidth="1"/>
    <col min="6146" max="6146" width="9.33203125" customWidth="1"/>
    <col min="6147" max="6147" width="13.6640625" customWidth="1"/>
    <col min="6148" max="6148" width="23.44140625" customWidth="1"/>
    <col min="6149" max="6149" width="10.33203125" customWidth="1"/>
    <col min="6150" max="6150" width="8.44140625" customWidth="1"/>
    <col min="6151" max="6152" width="18.109375" customWidth="1"/>
    <col min="6153" max="6153" width="22.33203125" customWidth="1"/>
    <col min="6402" max="6402" width="9.33203125" customWidth="1"/>
    <col min="6403" max="6403" width="13.6640625" customWidth="1"/>
    <col min="6404" max="6404" width="23.44140625" customWidth="1"/>
    <col min="6405" max="6405" width="10.33203125" customWidth="1"/>
    <col min="6406" max="6406" width="8.44140625" customWidth="1"/>
    <col min="6407" max="6408" width="18.109375" customWidth="1"/>
    <col min="6409" max="6409" width="22.33203125" customWidth="1"/>
    <col min="6658" max="6658" width="9.33203125" customWidth="1"/>
    <col min="6659" max="6659" width="13.6640625" customWidth="1"/>
    <col min="6660" max="6660" width="23.44140625" customWidth="1"/>
    <col min="6661" max="6661" width="10.33203125" customWidth="1"/>
    <col min="6662" max="6662" width="8.44140625" customWidth="1"/>
    <col min="6663" max="6664" width="18.109375" customWidth="1"/>
    <col min="6665" max="6665" width="22.33203125" customWidth="1"/>
    <col min="6914" max="6914" width="9.33203125" customWidth="1"/>
    <col min="6915" max="6915" width="13.6640625" customWidth="1"/>
    <col min="6916" max="6916" width="23.44140625" customWidth="1"/>
    <col min="6917" max="6917" width="10.33203125" customWidth="1"/>
    <col min="6918" max="6918" width="8.44140625" customWidth="1"/>
    <col min="6919" max="6920" width="18.109375" customWidth="1"/>
    <col min="6921" max="6921" width="22.33203125" customWidth="1"/>
    <col min="7170" max="7170" width="9.33203125" customWidth="1"/>
    <col min="7171" max="7171" width="13.6640625" customWidth="1"/>
    <col min="7172" max="7172" width="23.44140625" customWidth="1"/>
    <col min="7173" max="7173" width="10.33203125" customWidth="1"/>
    <col min="7174" max="7174" width="8.44140625" customWidth="1"/>
    <col min="7175" max="7176" width="18.109375" customWidth="1"/>
    <col min="7177" max="7177" width="22.33203125" customWidth="1"/>
    <col min="7426" max="7426" width="9.33203125" customWidth="1"/>
    <col min="7427" max="7427" width="13.6640625" customWidth="1"/>
    <col min="7428" max="7428" width="23.44140625" customWidth="1"/>
    <col min="7429" max="7429" width="10.33203125" customWidth="1"/>
    <col min="7430" max="7430" width="8.44140625" customWidth="1"/>
    <col min="7431" max="7432" width="18.109375" customWidth="1"/>
    <col min="7433" max="7433" width="22.33203125" customWidth="1"/>
    <col min="7682" max="7682" width="9.33203125" customWidth="1"/>
    <col min="7683" max="7683" width="13.6640625" customWidth="1"/>
    <col min="7684" max="7684" width="23.44140625" customWidth="1"/>
    <col min="7685" max="7685" width="10.33203125" customWidth="1"/>
    <col min="7686" max="7686" width="8.44140625" customWidth="1"/>
    <col min="7687" max="7688" width="18.109375" customWidth="1"/>
    <col min="7689" max="7689" width="22.33203125" customWidth="1"/>
    <col min="7938" max="7938" width="9.33203125" customWidth="1"/>
    <col min="7939" max="7939" width="13.6640625" customWidth="1"/>
    <col min="7940" max="7940" width="23.44140625" customWidth="1"/>
    <col min="7941" max="7941" width="10.33203125" customWidth="1"/>
    <col min="7942" max="7942" width="8.44140625" customWidth="1"/>
    <col min="7943" max="7944" width="18.109375" customWidth="1"/>
    <col min="7945" max="7945" width="22.33203125" customWidth="1"/>
    <col min="8194" max="8194" width="9.33203125" customWidth="1"/>
    <col min="8195" max="8195" width="13.6640625" customWidth="1"/>
    <col min="8196" max="8196" width="23.44140625" customWidth="1"/>
    <col min="8197" max="8197" width="10.33203125" customWidth="1"/>
    <col min="8198" max="8198" width="8.44140625" customWidth="1"/>
    <col min="8199" max="8200" width="18.109375" customWidth="1"/>
    <col min="8201" max="8201" width="22.33203125" customWidth="1"/>
    <col min="8450" max="8450" width="9.33203125" customWidth="1"/>
    <col min="8451" max="8451" width="13.6640625" customWidth="1"/>
    <col min="8452" max="8452" width="23.44140625" customWidth="1"/>
    <col min="8453" max="8453" width="10.33203125" customWidth="1"/>
    <col min="8454" max="8454" width="8.44140625" customWidth="1"/>
    <col min="8455" max="8456" width="18.109375" customWidth="1"/>
    <col min="8457" max="8457" width="22.33203125" customWidth="1"/>
    <col min="8706" max="8706" width="9.33203125" customWidth="1"/>
    <col min="8707" max="8707" width="13.6640625" customWidth="1"/>
    <col min="8708" max="8708" width="23.44140625" customWidth="1"/>
    <col min="8709" max="8709" width="10.33203125" customWidth="1"/>
    <col min="8710" max="8710" width="8.44140625" customWidth="1"/>
    <col min="8711" max="8712" width="18.109375" customWidth="1"/>
    <col min="8713" max="8713" width="22.33203125" customWidth="1"/>
    <col min="8962" max="8962" width="9.33203125" customWidth="1"/>
    <col min="8963" max="8963" width="13.6640625" customWidth="1"/>
    <col min="8964" max="8964" width="23.44140625" customWidth="1"/>
    <col min="8965" max="8965" width="10.33203125" customWidth="1"/>
    <col min="8966" max="8966" width="8.44140625" customWidth="1"/>
    <col min="8967" max="8968" width="18.109375" customWidth="1"/>
    <col min="8969" max="8969" width="22.33203125" customWidth="1"/>
    <col min="9218" max="9218" width="9.33203125" customWidth="1"/>
    <col min="9219" max="9219" width="13.6640625" customWidth="1"/>
    <col min="9220" max="9220" width="23.44140625" customWidth="1"/>
    <col min="9221" max="9221" width="10.33203125" customWidth="1"/>
    <col min="9222" max="9222" width="8.44140625" customWidth="1"/>
    <col min="9223" max="9224" width="18.109375" customWidth="1"/>
    <col min="9225" max="9225" width="22.33203125" customWidth="1"/>
    <col min="9474" max="9474" width="9.33203125" customWidth="1"/>
    <col min="9475" max="9475" width="13.6640625" customWidth="1"/>
    <col min="9476" max="9476" width="23.44140625" customWidth="1"/>
    <col min="9477" max="9477" width="10.33203125" customWidth="1"/>
    <col min="9478" max="9478" width="8.44140625" customWidth="1"/>
    <col min="9479" max="9480" width="18.109375" customWidth="1"/>
    <col min="9481" max="9481" width="22.33203125" customWidth="1"/>
    <col min="9730" max="9730" width="9.33203125" customWidth="1"/>
    <col min="9731" max="9731" width="13.6640625" customWidth="1"/>
    <col min="9732" max="9732" width="23.44140625" customWidth="1"/>
    <col min="9733" max="9733" width="10.33203125" customWidth="1"/>
    <col min="9734" max="9734" width="8.44140625" customWidth="1"/>
    <col min="9735" max="9736" width="18.109375" customWidth="1"/>
    <col min="9737" max="9737" width="22.33203125" customWidth="1"/>
    <col min="9986" max="9986" width="9.33203125" customWidth="1"/>
    <col min="9987" max="9987" width="13.6640625" customWidth="1"/>
    <col min="9988" max="9988" width="23.44140625" customWidth="1"/>
    <col min="9989" max="9989" width="10.33203125" customWidth="1"/>
    <col min="9990" max="9990" width="8.44140625" customWidth="1"/>
    <col min="9991" max="9992" width="18.109375" customWidth="1"/>
    <col min="9993" max="9993" width="22.33203125" customWidth="1"/>
    <col min="10242" max="10242" width="9.33203125" customWidth="1"/>
    <col min="10243" max="10243" width="13.6640625" customWidth="1"/>
    <col min="10244" max="10244" width="23.44140625" customWidth="1"/>
    <col min="10245" max="10245" width="10.33203125" customWidth="1"/>
    <col min="10246" max="10246" width="8.44140625" customWidth="1"/>
    <col min="10247" max="10248" width="18.109375" customWidth="1"/>
    <col min="10249" max="10249" width="22.33203125" customWidth="1"/>
    <col min="10498" max="10498" width="9.33203125" customWidth="1"/>
    <col min="10499" max="10499" width="13.6640625" customWidth="1"/>
    <col min="10500" max="10500" width="23.44140625" customWidth="1"/>
    <col min="10501" max="10501" width="10.33203125" customWidth="1"/>
    <col min="10502" max="10502" width="8.44140625" customWidth="1"/>
    <col min="10503" max="10504" width="18.109375" customWidth="1"/>
    <col min="10505" max="10505" width="22.33203125" customWidth="1"/>
    <col min="10754" max="10754" width="9.33203125" customWidth="1"/>
    <col min="10755" max="10755" width="13.6640625" customWidth="1"/>
    <col min="10756" max="10756" width="23.44140625" customWidth="1"/>
    <col min="10757" max="10757" width="10.33203125" customWidth="1"/>
    <col min="10758" max="10758" width="8.44140625" customWidth="1"/>
    <col min="10759" max="10760" width="18.109375" customWidth="1"/>
    <col min="10761" max="10761" width="22.33203125" customWidth="1"/>
    <col min="11010" max="11010" width="9.33203125" customWidth="1"/>
    <col min="11011" max="11011" width="13.6640625" customWidth="1"/>
    <col min="11012" max="11012" width="23.44140625" customWidth="1"/>
    <col min="11013" max="11013" width="10.33203125" customWidth="1"/>
    <col min="11014" max="11014" width="8.44140625" customWidth="1"/>
    <col min="11015" max="11016" width="18.109375" customWidth="1"/>
    <col min="11017" max="11017" width="22.33203125" customWidth="1"/>
    <col min="11266" max="11266" width="9.33203125" customWidth="1"/>
    <col min="11267" max="11267" width="13.6640625" customWidth="1"/>
    <col min="11268" max="11268" width="23.44140625" customWidth="1"/>
    <col min="11269" max="11269" width="10.33203125" customWidth="1"/>
    <col min="11270" max="11270" width="8.44140625" customWidth="1"/>
    <col min="11271" max="11272" width="18.109375" customWidth="1"/>
    <col min="11273" max="11273" width="22.33203125" customWidth="1"/>
    <col min="11522" max="11522" width="9.33203125" customWidth="1"/>
    <col min="11523" max="11523" width="13.6640625" customWidth="1"/>
    <col min="11524" max="11524" width="23.44140625" customWidth="1"/>
    <col min="11525" max="11525" width="10.33203125" customWidth="1"/>
    <col min="11526" max="11526" width="8.44140625" customWidth="1"/>
    <col min="11527" max="11528" width="18.109375" customWidth="1"/>
    <col min="11529" max="11529" width="22.33203125" customWidth="1"/>
    <col min="11778" max="11778" width="9.33203125" customWidth="1"/>
    <col min="11779" max="11779" width="13.6640625" customWidth="1"/>
    <col min="11780" max="11780" width="23.44140625" customWidth="1"/>
    <col min="11781" max="11781" width="10.33203125" customWidth="1"/>
    <col min="11782" max="11782" width="8.44140625" customWidth="1"/>
    <col min="11783" max="11784" width="18.109375" customWidth="1"/>
    <col min="11785" max="11785" width="22.33203125" customWidth="1"/>
    <col min="12034" max="12034" width="9.33203125" customWidth="1"/>
    <col min="12035" max="12035" width="13.6640625" customWidth="1"/>
    <col min="12036" max="12036" width="23.44140625" customWidth="1"/>
    <col min="12037" max="12037" width="10.33203125" customWidth="1"/>
    <col min="12038" max="12038" width="8.44140625" customWidth="1"/>
    <col min="12039" max="12040" width="18.109375" customWidth="1"/>
    <col min="12041" max="12041" width="22.33203125" customWidth="1"/>
    <col min="12290" max="12290" width="9.33203125" customWidth="1"/>
    <col min="12291" max="12291" width="13.6640625" customWidth="1"/>
    <col min="12292" max="12292" width="23.44140625" customWidth="1"/>
    <col min="12293" max="12293" width="10.33203125" customWidth="1"/>
    <col min="12294" max="12294" width="8.44140625" customWidth="1"/>
    <col min="12295" max="12296" width="18.109375" customWidth="1"/>
    <col min="12297" max="12297" width="22.33203125" customWidth="1"/>
    <col min="12546" max="12546" width="9.33203125" customWidth="1"/>
    <col min="12547" max="12547" width="13.6640625" customWidth="1"/>
    <col min="12548" max="12548" width="23.44140625" customWidth="1"/>
    <col min="12549" max="12549" width="10.33203125" customWidth="1"/>
    <col min="12550" max="12550" width="8.44140625" customWidth="1"/>
    <col min="12551" max="12552" width="18.109375" customWidth="1"/>
    <col min="12553" max="12553" width="22.33203125" customWidth="1"/>
    <col min="12802" max="12802" width="9.33203125" customWidth="1"/>
    <col min="12803" max="12803" width="13.6640625" customWidth="1"/>
    <col min="12804" max="12804" width="23.44140625" customWidth="1"/>
    <col min="12805" max="12805" width="10.33203125" customWidth="1"/>
    <col min="12806" max="12806" width="8.44140625" customWidth="1"/>
    <col min="12807" max="12808" width="18.109375" customWidth="1"/>
    <col min="12809" max="12809" width="22.33203125" customWidth="1"/>
    <col min="13058" max="13058" width="9.33203125" customWidth="1"/>
    <col min="13059" max="13059" width="13.6640625" customWidth="1"/>
    <col min="13060" max="13060" width="23.44140625" customWidth="1"/>
    <col min="13061" max="13061" width="10.33203125" customWidth="1"/>
    <col min="13062" max="13062" width="8.44140625" customWidth="1"/>
    <col min="13063" max="13064" width="18.109375" customWidth="1"/>
    <col min="13065" max="13065" width="22.33203125" customWidth="1"/>
    <col min="13314" max="13314" width="9.33203125" customWidth="1"/>
    <col min="13315" max="13315" width="13.6640625" customWidth="1"/>
    <col min="13316" max="13316" width="23.44140625" customWidth="1"/>
    <col min="13317" max="13317" width="10.33203125" customWidth="1"/>
    <col min="13318" max="13318" width="8.44140625" customWidth="1"/>
    <col min="13319" max="13320" width="18.109375" customWidth="1"/>
    <col min="13321" max="13321" width="22.33203125" customWidth="1"/>
    <col min="13570" max="13570" width="9.33203125" customWidth="1"/>
    <col min="13571" max="13571" width="13.6640625" customWidth="1"/>
    <col min="13572" max="13572" width="23.44140625" customWidth="1"/>
    <col min="13573" max="13573" width="10.33203125" customWidth="1"/>
    <col min="13574" max="13574" width="8.44140625" customWidth="1"/>
    <col min="13575" max="13576" width="18.109375" customWidth="1"/>
    <col min="13577" max="13577" width="22.33203125" customWidth="1"/>
    <col min="13826" max="13826" width="9.33203125" customWidth="1"/>
    <col min="13827" max="13827" width="13.6640625" customWidth="1"/>
    <col min="13828" max="13828" width="23.44140625" customWidth="1"/>
    <col min="13829" max="13829" width="10.33203125" customWidth="1"/>
    <col min="13830" max="13830" width="8.44140625" customWidth="1"/>
    <col min="13831" max="13832" width="18.109375" customWidth="1"/>
    <col min="13833" max="13833" width="22.33203125" customWidth="1"/>
    <col min="14082" max="14082" width="9.33203125" customWidth="1"/>
    <col min="14083" max="14083" width="13.6640625" customWidth="1"/>
    <col min="14084" max="14084" width="23.44140625" customWidth="1"/>
    <col min="14085" max="14085" width="10.33203125" customWidth="1"/>
    <col min="14086" max="14086" width="8.44140625" customWidth="1"/>
    <col min="14087" max="14088" width="18.109375" customWidth="1"/>
    <col min="14089" max="14089" width="22.33203125" customWidth="1"/>
    <col min="14338" max="14338" width="9.33203125" customWidth="1"/>
    <col min="14339" max="14339" width="13.6640625" customWidth="1"/>
    <col min="14340" max="14340" width="23.44140625" customWidth="1"/>
    <col min="14341" max="14341" width="10.33203125" customWidth="1"/>
    <col min="14342" max="14342" width="8.44140625" customWidth="1"/>
    <col min="14343" max="14344" width="18.109375" customWidth="1"/>
    <col min="14345" max="14345" width="22.33203125" customWidth="1"/>
    <col min="14594" max="14594" width="9.33203125" customWidth="1"/>
    <col min="14595" max="14595" width="13.6640625" customWidth="1"/>
    <col min="14596" max="14596" width="23.44140625" customWidth="1"/>
    <col min="14597" max="14597" width="10.33203125" customWidth="1"/>
    <col min="14598" max="14598" width="8.44140625" customWidth="1"/>
    <col min="14599" max="14600" width="18.109375" customWidth="1"/>
    <col min="14601" max="14601" width="22.33203125" customWidth="1"/>
    <col min="14850" max="14850" width="9.33203125" customWidth="1"/>
    <col min="14851" max="14851" width="13.6640625" customWidth="1"/>
    <col min="14852" max="14852" width="23.44140625" customWidth="1"/>
    <col min="14853" max="14853" width="10.33203125" customWidth="1"/>
    <col min="14854" max="14854" width="8.44140625" customWidth="1"/>
    <col min="14855" max="14856" width="18.109375" customWidth="1"/>
    <col min="14857" max="14857" width="22.33203125" customWidth="1"/>
    <col min="15106" max="15106" width="9.33203125" customWidth="1"/>
    <col min="15107" max="15107" width="13.6640625" customWidth="1"/>
    <col min="15108" max="15108" width="23.44140625" customWidth="1"/>
    <col min="15109" max="15109" width="10.33203125" customWidth="1"/>
    <col min="15110" max="15110" width="8.44140625" customWidth="1"/>
    <col min="15111" max="15112" width="18.109375" customWidth="1"/>
    <col min="15113" max="15113" width="22.33203125" customWidth="1"/>
    <col min="15362" max="15362" width="9.33203125" customWidth="1"/>
    <col min="15363" max="15363" width="13.6640625" customWidth="1"/>
    <col min="15364" max="15364" width="23.44140625" customWidth="1"/>
    <col min="15365" max="15365" width="10.33203125" customWidth="1"/>
    <col min="15366" max="15366" width="8.44140625" customWidth="1"/>
    <col min="15367" max="15368" width="18.109375" customWidth="1"/>
    <col min="15369" max="15369" width="22.33203125" customWidth="1"/>
    <col min="15618" max="15618" width="9.33203125" customWidth="1"/>
    <col min="15619" max="15619" width="13.6640625" customWidth="1"/>
    <col min="15620" max="15620" width="23.44140625" customWidth="1"/>
    <col min="15621" max="15621" width="10.33203125" customWidth="1"/>
    <col min="15622" max="15622" width="8.44140625" customWidth="1"/>
    <col min="15623" max="15624" width="18.109375" customWidth="1"/>
    <col min="15625" max="15625" width="22.33203125" customWidth="1"/>
    <col min="15874" max="15874" width="9.33203125" customWidth="1"/>
    <col min="15875" max="15875" width="13.6640625" customWidth="1"/>
    <col min="15876" max="15876" width="23.44140625" customWidth="1"/>
    <col min="15877" max="15877" width="10.33203125" customWidth="1"/>
    <col min="15878" max="15878" width="8.44140625" customWidth="1"/>
    <col min="15879" max="15880" width="18.109375" customWidth="1"/>
    <col min="15881" max="15881" width="22.33203125" customWidth="1"/>
    <col min="16130" max="16130" width="9.33203125" customWidth="1"/>
    <col min="16131" max="16131" width="13.6640625" customWidth="1"/>
    <col min="16132" max="16132" width="23.44140625" customWidth="1"/>
    <col min="16133" max="16133" width="10.33203125" customWidth="1"/>
    <col min="16134" max="16134" width="8.44140625" customWidth="1"/>
    <col min="16135" max="16136" width="18.109375" customWidth="1"/>
    <col min="16137" max="16137" width="22.3320312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0.9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7.2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9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5.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5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6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x14ac:dyDescent="0.25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4.4" x14ac:dyDescent="0.25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5" thickTop="1" thickBot="1" x14ac:dyDescent="0.3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8.2" thickTop="1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18" customHeight="1" x14ac:dyDescent="0.25">
      <c r="A22" s="62">
        <v>1</v>
      </c>
      <c r="B22" s="63">
        <v>150</v>
      </c>
      <c r="C22" s="64">
        <f>IF(ISBLANK($B22),"",VLOOKUP($B22,[1]список!$B$1:$G$491,2,0))</f>
        <v>10094923271</v>
      </c>
      <c r="D22" s="64" t="str">
        <f>IF(ISBLANK($B22),"",VLOOKUP($B22,[1]список!$B$1:$G$491,3,0))</f>
        <v xml:space="preserve">Быковский Никита </v>
      </c>
      <c r="E22" s="65">
        <f>IF(ISBLANK($B22),"",VLOOKUP($B22,[1]список!$B$1:$G$491,4,0))</f>
        <v>38917</v>
      </c>
      <c r="F22" s="65" t="str">
        <f>IF(ISBLANK($B22),"",VLOOKUP($B22,[1]список!$B$1:$H$491,5,0))</f>
        <v>КМС</v>
      </c>
      <c r="G22" s="65" t="s">
        <v>36</v>
      </c>
      <c r="H22" s="66" t="s">
        <v>37</v>
      </c>
      <c r="I22" s="67"/>
    </row>
    <row r="23" spans="1:9" ht="18" customHeight="1" x14ac:dyDescent="0.25">
      <c r="A23" s="62">
        <v>2</v>
      </c>
      <c r="B23" s="68">
        <v>227</v>
      </c>
      <c r="C23" s="64">
        <f>IF(ISBLANK($B23),"",VLOOKUP($B23,[1]список!$B$1:$G$491,2,0))</f>
        <v>10112134711</v>
      </c>
      <c r="D23" s="64" t="str">
        <f>IF(ISBLANK($B23),"",VLOOKUP($B23,[1]список!$B$1:$G$491,3,0))</f>
        <v xml:space="preserve">Самусев Иван </v>
      </c>
      <c r="E23" s="65">
        <f>IF(ISBLANK($B23),"",VLOOKUP($B23,[1]список!$B$1:$G$491,4,0))</f>
        <v>38958</v>
      </c>
      <c r="F23" s="65" t="str">
        <f>IF(ISBLANK($B23),"",VLOOKUP($B23,[1]список!$B$1:$H$491,5,0))</f>
        <v>КМС</v>
      </c>
      <c r="G23" s="65" t="str">
        <f>IF(ISBLANK($B23),"",VLOOKUP($B23,[1]список!$B$1:$I$491,6,0))</f>
        <v>Москва</v>
      </c>
      <c r="H23" s="66" t="s">
        <v>38</v>
      </c>
      <c r="I23" s="67"/>
    </row>
    <row r="24" spans="1:9" ht="18" customHeight="1" x14ac:dyDescent="0.25">
      <c r="A24" s="62">
        <v>3</v>
      </c>
      <c r="B24" s="68">
        <v>231</v>
      </c>
      <c r="C24" s="64">
        <v>10100511986</v>
      </c>
      <c r="D24" s="64" t="s">
        <v>39</v>
      </c>
      <c r="E24" s="65">
        <v>38756</v>
      </c>
      <c r="F24" s="65" t="s">
        <v>38</v>
      </c>
      <c r="G24" s="65" t="s">
        <v>40</v>
      </c>
      <c r="H24" s="66" t="s">
        <v>38</v>
      </c>
      <c r="I24" s="67"/>
    </row>
    <row r="25" spans="1:9" ht="18" customHeight="1" x14ac:dyDescent="0.25">
      <c r="A25" s="62">
        <v>4</v>
      </c>
      <c r="B25" s="68">
        <v>228</v>
      </c>
      <c r="C25" s="64">
        <v>10092179383</v>
      </c>
      <c r="D25" s="64" t="s">
        <v>41</v>
      </c>
      <c r="E25" s="65">
        <v>38819</v>
      </c>
      <c r="F25" s="65" t="s">
        <v>38</v>
      </c>
      <c r="G25" s="65" t="s">
        <v>40</v>
      </c>
      <c r="H25" s="66" t="s">
        <v>38</v>
      </c>
      <c r="I25" s="67"/>
    </row>
    <row r="26" spans="1:9" ht="18" customHeight="1" x14ac:dyDescent="0.25">
      <c r="A26" s="62">
        <v>5</v>
      </c>
      <c r="B26" s="63">
        <v>136</v>
      </c>
      <c r="C26" s="64">
        <v>10090420148</v>
      </c>
      <c r="D26" s="64" t="s">
        <v>42</v>
      </c>
      <c r="E26" s="65">
        <v>38909</v>
      </c>
      <c r="F26" s="65" t="s">
        <v>38</v>
      </c>
      <c r="G26" s="65" t="s">
        <v>43</v>
      </c>
      <c r="H26" s="66" t="s">
        <v>38</v>
      </c>
      <c r="I26" s="67"/>
    </row>
    <row r="27" spans="1:9" ht="18" customHeight="1" x14ac:dyDescent="0.25">
      <c r="A27" s="62">
        <v>6</v>
      </c>
      <c r="B27" s="68">
        <v>254</v>
      </c>
      <c r="C27" s="64">
        <v>10090423683</v>
      </c>
      <c r="D27" s="64" t="s">
        <v>44</v>
      </c>
      <c r="E27" s="65">
        <v>38945</v>
      </c>
      <c r="F27" s="65" t="s">
        <v>38</v>
      </c>
      <c r="G27" s="65" t="s">
        <v>40</v>
      </c>
      <c r="H27" s="66" t="s">
        <v>38</v>
      </c>
      <c r="I27" s="67"/>
    </row>
    <row r="28" spans="1:9" ht="18" customHeight="1" x14ac:dyDescent="0.25">
      <c r="A28" s="62">
        <v>7</v>
      </c>
      <c r="B28" s="68">
        <v>233</v>
      </c>
      <c r="C28" s="64">
        <v>10082410978</v>
      </c>
      <c r="D28" s="64" t="s">
        <v>45</v>
      </c>
      <c r="E28" s="65">
        <v>38794</v>
      </c>
      <c r="F28" s="65" t="s">
        <v>38</v>
      </c>
      <c r="G28" s="65" t="s">
        <v>40</v>
      </c>
      <c r="H28" s="66"/>
      <c r="I28" s="67"/>
    </row>
    <row r="29" spans="1:9" ht="18" customHeight="1" x14ac:dyDescent="0.25">
      <c r="A29" s="62">
        <v>8</v>
      </c>
      <c r="B29" s="68">
        <v>229</v>
      </c>
      <c r="C29" s="64">
        <v>10107322194</v>
      </c>
      <c r="D29" s="64" t="s">
        <v>46</v>
      </c>
      <c r="E29" s="65">
        <v>39113</v>
      </c>
      <c r="F29" s="65" t="s">
        <v>38</v>
      </c>
      <c r="G29" s="65" t="s">
        <v>40</v>
      </c>
      <c r="H29" s="66"/>
      <c r="I29" s="67"/>
    </row>
    <row r="30" spans="1:9" ht="18" customHeight="1" x14ac:dyDescent="0.25">
      <c r="A30" s="69">
        <v>9</v>
      </c>
      <c r="B30" s="68">
        <v>252</v>
      </c>
      <c r="C30" s="64">
        <f>IF(ISBLANK($B30),"",VLOOKUP($B30,[1]список!$B$1:$G$491,2,0))</f>
        <v>10090059834</v>
      </c>
      <c r="D30" s="64" t="str">
        <f>IF(ISBLANK($B30),"",VLOOKUP($B30,[1]список!$B$1:$G$491,3,0))</f>
        <v>Кирильцев Тимур</v>
      </c>
      <c r="E30" s="65">
        <f>IF(ISBLANK($B30),"",VLOOKUP($B30,[1]список!$B$1:$G$491,4,0))</f>
        <v>39363</v>
      </c>
      <c r="F30" s="65" t="str">
        <f>IF(ISBLANK($B30),"",VLOOKUP($B30,[1]список!$B$1:$H$491,5,0))</f>
        <v>КМС</v>
      </c>
      <c r="G30" s="65" t="str">
        <f>IF(ISBLANK($B30),"",VLOOKUP($B30,[1]список!$B$1:$I$491,6,0))</f>
        <v>Москва</v>
      </c>
      <c r="H30" s="66"/>
      <c r="I30" s="67"/>
    </row>
    <row r="31" spans="1:9" ht="18" customHeight="1" x14ac:dyDescent="0.25">
      <c r="A31" s="69">
        <v>10</v>
      </c>
      <c r="B31" s="63">
        <v>139</v>
      </c>
      <c r="C31" s="64">
        <f>IF(ISBLANK($B31),"",VLOOKUP($B31,[1]список!$B$1:$G$491,2,0))</f>
        <v>10111626065</v>
      </c>
      <c r="D31" s="64" t="str">
        <f>IF(ISBLANK($B31),"",VLOOKUP($B31,[1]список!$B$1:$G$491,3,0))</f>
        <v>Павловский Дмитрий</v>
      </c>
      <c r="E31" s="65">
        <f>IF(ISBLANK($B31),"",VLOOKUP($B31,[1]список!$B$1:$G$491,4,0))</f>
        <v>39347</v>
      </c>
      <c r="F31" s="65" t="str">
        <f>IF(ISBLANK($B31),"",VLOOKUP($B31,[1]список!$B$1:$H$491,5,0))</f>
        <v>КМС</v>
      </c>
      <c r="G31" s="65" t="s">
        <v>43</v>
      </c>
      <c r="H31" s="66"/>
      <c r="I31" s="67"/>
    </row>
    <row r="32" spans="1:9" ht="18" customHeight="1" x14ac:dyDescent="0.25">
      <c r="A32" s="69">
        <v>11</v>
      </c>
      <c r="B32" s="68">
        <v>253</v>
      </c>
      <c r="C32" s="64">
        <f>IF(ISBLANK($B32),"",VLOOKUP($B32,[1]список!$B$1:$G$491,2,0))</f>
        <v>10102210500</v>
      </c>
      <c r="D32" s="64" t="str">
        <f>IF(ISBLANK($B32),"",VLOOKUP($B32,[1]список!$B$1:$G$491,3,0))</f>
        <v>Корольков Павел</v>
      </c>
      <c r="E32" s="65">
        <f>IF(ISBLANK($B32),"",VLOOKUP($B32,[1]список!$B$1:$G$491,4,0))</f>
        <v>39061</v>
      </c>
      <c r="F32" s="65" t="str">
        <f>IF(ISBLANK($B32),"",VLOOKUP($B32,[1]список!$B$1:$H$491,5,0))</f>
        <v>1 СР</v>
      </c>
      <c r="G32" s="65" t="str">
        <f>IF(ISBLANK($B32),"",VLOOKUP($B32,[1]список!$B$1:$I$491,6,0))</f>
        <v>Москва</v>
      </c>
      <c r="H32" s="66"/>
      <c r="I32" s="67"/>
    </row>
    <row r="33" spans="1:9" ht="18" customHeight="1" x14ac:dyDescent="0.25">
      <c r="A33" s="69">
        <v>12</v>
      </c>
      <c r="B33" s="68">
        <v>223</v>
      </c>
      <c r="C33" s="64">
        <f>IF(ISBLANK($B33),"",VLOOKUP($B33,[1]список!$B$1:$G$491,2,0))</f>
        <v>10130335345</v>
      </c>
      <c r="D33" s="64" t="str">
        <f>IF(ISBLANK($B33),"",VLOOKUP($B33,[1]список!$B$1:$G$491,3,0))</f>
        <v xml:space="preserve">Меремеренко Дмитрий </v>
      </c>
      <c r="E33" s="65">
        <f>IF(ISBLANK($B33),"",VLOOKUP($B33,[1]список!$B$1:$G$491,4,0))</f>
        <v>38821</v>
      </c>
      <c r="F33" s="65" t="str">
        <f>IF(ISBLANK($B33),"",VLOOKUP($B33,[1]список!$B$1:$H$491,5,0))</f>
        <v>КМС</v>
      </c>
      <c r="G33" s="65" t="str">
        <f>IF(ISBLANK($B33),"",VLOOKUP($B33,[1]список!$B$1:$I$491,6,0))</f>
        <v>Москва</v>
      </c>
      <c r="H33" s="66"/>
      <c r="I33" s="67"/>
    </row>
    <row r="34" spans="1:9" ht="18" customHeight="1" x14ac:dyDescent="0.25">
      <c r="A34" s="69">
        <v>13</v>
      </c>
      <c r="B34" s="68">
        <v>256</v>
      </c>
      <c r="C34" s="64">
        <f>IF(ISBLANK($B34),"",VLOOKUP($B34,[1]список!$B$1:$G$491,2,0))</f>
        <v>10112680941</v>
      </c>
      <c r="D34" s="64" t="str">
        <f>IF(ISBLANK($B34),"",VLOOKUP($B34,[1]список!$B$1:$G$491,3,0))</f>
        <v>Григорьев Сократ</v>
      </c>
      <c r="E34" s="65">
        <f>IF(ISBLANK($B34),"",VLOOKUP($B34,[1]список!$B$1:$G$491,4,0))</f>
        <v>39226</v>
      </c>
      <c r="F34" s="65" t="str">
        <f>IF(ISBLANK($B34),"",VLOOKUP($B34,[1]список!$B$1:$H$491,5,0))</f>
        <v>КМС</v>
      </c>
      <c r="G34" s="65" t="str">
        <f>IF(ISBLANK($B34),"",VLOOKUP($B34,[1]список!$B$1:$I$491,6,0))</f>
        <v>Москва</v>
      </c>
      <c r="H34" s="66"/>
      <c r="I34" s="67"/>
    </row>
    <row r="35" spans="1:9" ht="18" customHeight="1" x14ac:dyDescent="0.25">
      <c r="A35" s="69">
        <v>14</v>
      </c>
      <c r="B35" s="63">
        <v>206</v>
      </c>
      <c r="C35" s="64">
        <f>IF(ISBLANK($B35),"",VLOOKUP($B35,[1]список!$B$1:$G$491,2,0))</f>
        <v>10100863008</v>
      </c>
      <c r="D35" s="64" t="str">
        <f>IF(ISBLANK($B35),"",VLOOKUP($B35,[1]список!$B$1:$G$491,3,0))</f>
        <v>Пученкин Артем</v>
      </c>
      <c r="E35" s="65">
        <f>IF(ISBLANK($B35),"",VLOOKUP($B35,[1]список!$B$1:$G$491,4,0))</f>
        <v>39432</v>
      </c>
      <c r="F35" s="65" t="str">
        <f>IF(ISBLANK($B35),"",VLOOKUP($B35,[1]список!$B$1:$H$491,5,0))</f>
        <v>КМС</v>
      </c>
      <c r="G35" s="65" t="s">
        <v>36</v>
      </c>
      <c r="H35" s="66"/>
      <c r="I35" s="67"/>
    </row>
    <row r="36" spans="1:9" ht="18" customHeight="1" x14ac:dyDescent="0.25">
      <c r="A36" s="69">
        <v>15</v>
      </c>
      <c r="B36" s="63">
        <v>165</v>
      </c>
      <c r="C36" s="64">
        <f>IF(ISBLANK($B36),"",VLOOKUP($B36,[1]список!$B$1:$G$491,2,0))</f>
        <v>10116910545</v>
      </c>
      <c r="D36" s="64" t="str">
        <f>IF(ISBLANK($B36),"",VLOOKUP($B36,[1]список!$B$1:$G$491,3,0))</f>
        <v>Барыбин Данила</v>
      </c>
      <c r="E36" s="65">
        <f>IF(ISBLANK($B36),"",VLOOKUP($B36,[1]список!$B$1:$G$491,4,0))</f>
        <v>39549</v>
      </c>
      <c r="F36" s="65" t="str">
        <f>IF(ISBLANK($B36),"",VLOOKUP($B36,[1]список!$B$1:$H$491,5,0))</f>
        <v>1 СР</v>
      </c>
      <c r="G36" s="65" t="s">
        <v>43</v>
      </c>
      <c r="H36" s="66"/>
      <c r="I36" s="67"/>
    </row>
    <row r="37" spans="1:9" ht="18" customHeight="1" x14ac:dyDescent="0.25">
      <c r="A37" s="69">
        <v>16</v>
      </c>
      <c r="B37" s="63">
        <v>158</v>
      </c>
      <c r="C37" s="64">
        <f>IF(ISBLANK($B37),"",VLOOKUP($B37,[1]список!$B$1:$G$491,2,0))</f>
        <v>10117968350</v>
      </c>
      <c r="D37" s="64" t="str">
        <f>IF(ISBLANK($B37),"",VLOOKUP($B37,[1]список!$B$1:$G$491,3,0))</f>
        <v>Курьянов Никита</v>
      </c>
      <c r="E37" s="65">
        <f>IF(ISBLANK($B37),"",VLOOKUP($B37,[1]список!$B$1:$G$491,4,0))</f>
        <v>39728</v>
      </c>
      <c r="F37" s="65" t="str">
        <f>IF(ISBLANK($B37),"",VLOOKUP($B37,[1]список!$B$1:$H$491,5,0))</f>
        <v>1 СР</v>
      </c>
      <c r="G37" s="65" t="s">
        <v>43</v>
      </c>
      <c r="H37" s="66"/>
      <c r="I37" s="67"/>
    </row>
    <row r="38" spans="1:9" ht="18" customHeight="1" x14ac:dyDescent="0.25">
      <c r="A38" s="69">
        <v>17</v>
      </c>
      <c r="B38" s="63">
        <v>142</v>
      </c>
      <c r="C38" s="64">
        <f>IF(ISBLANK($B38),"",VLOOKUP($B38,[1]список!$B$1:$G$491,2,0))</f>
        <v>10142216936</v>
      </c>
      <c r="D38" s="64" t="str">
        <f>IF(ISBLANK($B38),"",VLOOKUP($B38,[1]список!$B$1:$G$491,3,0))</f>
        <v>Мокеев Захар</v>
      </c>
      <c r="E38" s="65">
        <f>IF(ISBLANK($B38),"",VLOOKUP($B38,[1]список!$B$1:$G$491,4,0))</f>
        <v>39466</v>
      </c>
      <c r="F38" s="65" t="str">
        <f>IF(ISBLANK($B38),"",VLOOKUP($B38,[1]список!$B$1:$H$491,5,0))</f>
        <v>1 СР</v>
      </c>
      <c r="G38" s="65" t="s">
        <v>43</v>
      </c>
      <c r="H38" s="66"/>
      <c r="I38" s="67"/>
    </row>
    <row r="39" spans="1:9" ht="18" customHeight="1" x14ac:dyDescent="0.25">
      <c r="A39" s="69">
        <v>18</v>
      </c>
      <c r="B39" s="63">
        <v>203</v>
      </c>
      <c r="C39" s="64">
        <f>IF(ISBLANK($B39),"",VLOOKUP($B39,[1]список!$B$1:$G$491,2,0))</f>
        <v>10091275667</v>
      </c>
      <c r="D39" s="64" t="str">
        <f>IF(ISBLANK($B39),"",VLOOKUP($B39,[1]список!$B$1:$G$491,3,0))</f>
        <v>Исаев Павел</v>
      </c>
      <c r="E39" s="65">
        <f>IF(ISBLANK($B39),"",VLOOKUP($B39,[1]список!$B$1:$G$491,4,0))</f>
        <v>39330</v>
      </c>
      <c r="F39" s="65" t="str">
        <f>IF(ISBLANK($B39),"",VLOOKUP($B39,[1]список!$B$1:$H$491,5,0))</f>
        <v>КМС</v>
      </c>
      <c r="G39" s="65" t="s">
        <v>36</v>
      </c>
      <c r="H39" s="66"/>
      <c r="I39" s="67"/>
    </row>
    <row r="40" spans="1:9" ht="18" customHeight="1" x14ac:dyDescent="0.25">
      <c r="A40" s="69">
        <v>19</v>
      </c>
      <c r="B40" s="63">
        <v>126</v>
      </c>
      <c r="C40" s="64">
        <f>IF(ISBLANK($B40),"",VLOOKUP($B40,[1]список!$B$1:$G$491,2,0))</f>
        <v>10127315514</v>
      </c>
      <c r="D40" s="64" t="str">
        <f>IF(ISBLANK($B40),"",VLOOKUP($B40,[1]список!$B$1:$G$491,3,0))</f>
        <v>Шекелашвили Александр</v>
      </c>
      <c r="E40" s="65">
        <f>IF(ISBLANK($B40),"",VLOOKUP($B40,[1]список!$B$1:$G$491,4,0))</f>
        <v>39949</v>
      </c>
      <c r="F40" s="65" t="str">
        <f>IF(ISBLANK($B40),"",VLOOKUP($B40,[1]список!$B$1:$H$491,5,0))</f>
        <v>1 СР</v>
      </c>
      <c r="G40" s="65" t="s">
        <v>43</v>
      </c>
      <c r="H40" s="66"/>
      <c r="I40" s="67"/>
    </row>
    <row r="41" spans="1:9" ht="18" customHeight="1" x14ac:dyDescent="0.25">
      <c r="A41" s="69">
        <v>20</v>
      </c>
      <c r="B41" s="63">
        <v>164</v>
      </c>
      <c r="C41" s="64">
        <f>IF(ISBLANK($B41),"",VLOOKUP($B41,[1]список!$B$1:$G$491,2,0))</f>
        <v>10116167079</v>
      </c>
      <c r="D41" s="64" t="str">
        <f>IF(ISBLANK($B41),"",VLOOKUP($B41,[1]список!$B$1:$G$491,3,0))</f>
        <v>Коробов Степан</v>
      </c>
      <c r="E41" s="65">
        <f>IF(ISBLANK($B41),"",VLOOKUP($B41,[1]список!$B$1:$G$491,4,0))</f>
        <v>39196</v>
      </c>
      <c r="F41" s="65" t="str">
        <f>IF(ISBLANK($B41),"",VLOOKUP($B41,[1]список!$B$1:$H$491,5,0))</f>
        <v>1 СР</v>
      </c>
      <c r="G41" s="65" t="s">
        <v>43</v>
      </c>
      <c r="H41" s="66"/>
      <c r="I41" s="67"/>
    </row>
    <row r="42" spans="1:9" ht="18" customHeight="1" x14ac:dyDescent="0.25">
      <c r="A42" s="69">
        <v>21</v>
      </c>
      <c r="B42" s="63">
        <v>272</v>
      </c>
      <c r="C42" s="64">
        <f>IF(ISBLANK($B42),"",VLOOKUP($B42,[1]список!$B$1:$G$491,2,0))</f>
        <v>10132007886</v>
      </c>
      <c r="D42" s="64" t="str">
        <f>IF(ISBLANK($B42),"",VLOOKUP($B42,[1]список!$B$1:$G$491,3,0))</f>
        <v>Журавлев Александр</v>
      </c>
      <c r="E42" s="65">
        <f>IF(ISBLANK($B42),"",VLOOKUP($B42,[1]список!$B$1:$G$491,4,0))</f>
        <v>39284</v>
      </c>
      <c r="F42" s="65" t="str">
        <f>IF(ISBLANK($B42),"",VLOOKUP($B42,[1]список!$B$1:$H$491,5,0))</f>
        <v>КМС</v>
      </c>
      <c r="G42" s="65" t="s">
        <v>47</v>
      </c>
      <c r="H42" s="66"/>
      <c r="I42" s="67"/>
    </row>
    <row r="43" spans="1:9" ht="18" customHeight="1" thickBot="1" x14ac:dyDescent="0.3">
      <c r="A43" s="69" t="s">
        <v>48</v>
      </c>
      <c r="B43" s="63">
        <v>205</v>
      </c>
      <c r="C43" s="64">
        <f>IF(ISBLANK($B43),"",VLOOKUP($B43,[1]список!$B$1:$G$491,2,0))</f>
        <v>10029677664</v>
      </c>
      <c r="D43" s="64" t="str">
        <f>IF(ISBLANK($B43),"",VLOOKUP($B43,[1]список!$B$1:$G$491,3,0))</f>
        <v>Кунин Андрей</v>
      </c>
      <c r="E43" s="65">
        <f>IF(ISBLANK($B43),"",VLOOKUP($B43,[1]список!$B$1:$G$491,4,0))</f>
        <v>39402</v>
      </c>
      <c r="F43" s="65" t="str">
        <f>IF(ISBLANK($B43),"",VLOOKUP($B43,[1]список!$B$1:$H$491,5,0))</f>
        <v>1 СР</v>
      </c>
      <c r="G43" s="65" t="s">
        <v>36</v>
      </c>
      <c r="H43" s="66"/>
      <c r="I43" s="67"/>
    </row>
    <row r="44" spans="1:9" ht="12.6" hidden="1" customHeight="1" x14ac:dyDescent="0.25">
      <c r="A44" s="70"/>
      <c r="B44" s="71"/>
      <c r="C44" s="71"/>
      <c r="D44" s="72"/>
      <c r="E44" s="71"/>
      <c r="F44" s="71"/>
      <c r="G44" s="73"/>
      <c r="H44" s="66"/>
      <c r="I44" s="67"/>
    </row>
    <row r="45" spans="1:9" ht="12.6" hidden="1" customHeight="1" x14ac:dyDescent="0.25">
      <c r="A45" s="70"/>
      <c r="B45" s="71"/>
      <c r="C45" s="71"/>
      <c r="D45" s="72"/>
      <c r="E45" s="71"/>
      <c r="F45" s="71"/>
      <c r="G45" s="73"/>
      <c r="H45" s="66"/>
      <c r="I45" s="67"/>
    </row>
    <row r="46" spans="1:9" ht="12.6" hidden="1" customHeight="1" x14ac:dyDescent="0.25">
      <c r="A46" s="70"/>
      <c r="B46" s="71"/>
      <c r="C46" s="71"/>
      <c r="D46" s="72"/>
      <c r="E46" s="71"/>
      <c r="F46" s="71"/>
      <c r="G46" s="73"/>
      <c r="H46" s="66"/>
      <c r="I46" s="67"/>
    </row>
    <row r="47" spans="1:9" ht="12.6" hidden="1" customHeight="1" x14ac:dyDescent="0.25">
      <c r="A47" s="70"/>
      <c r="B47" s="71"/>
      <c r="C47" s="71"/>
      <c r="D47" s="72"/>
      <c r="E47" s="71"/>
      <c r="F47" s="71"/>
      <c r="G47" s="73"/>
      <c r="H47" s="66"/>
      <c r="I47" s="67"/>
    </row>
    <row r="48" spans="1:9" ht="12.6" hidden="1" customHeight="1" x14ac:dyDescent="0.25">
      <c r="A48" s="70"/>
      <c r="B48" s="71"/>
      <c r="C48" s="71"/>
      <c r="D48" s="72"/>
      <c r="E48" s="71"/>
      <c r="F48" s="71"/>
      <c r="G48" s="73"/>
      <c r="H48" s="66"/>
      <c r="I48" s="67"/>
    </row>
    <row r="49" spans="1:9" ht="12.6" hidden="1" customHeight="1" x14ac:dyDescent="0.25">
      <c r="A49" s="70"/>
      <c r="B49" s="71"/>
      <c r="C49" s="71"/>
      <c r="D49" s="72"/>
      <c r="E49" s="71"/>
      <c r="F49" s="71"/>
      <c r="G49" s="73"/>
      <c r="H49" s="66"/>
      <c r="I49" s="67"/>
    </row>
    <row r="50" spans="1:9" ht="12.6" hidden="1" customHeight="1" x14ac:dyDescent="0.25">
      <c r="A50" s="70"/>
      <c r="B50" s="71"/>
      <c r="C50" s="71"/>
      <c r="D50" s="72"/>
      <c r="E50" s="71"/>
      <c r="F50" s="71"/>
      <c r="G50" s="73"/>
      <c r="H50" s="66"/>
      <c r="I50" s="67"/>
    </row>
    <row r="51" spans="1:9" ht="12.6" hidden="1" customHeight="1" x14ac:dyDescent="0.25">
      <c r="A51" s="70"/>
      <c r="B51" s="71"/>
      <c r="C51" s="71"/>
      <c r="D51" s="72"/>
      <c r="E51" s="71"/>
      <c r="F51" s="71"/>
      <c r="G51" s="73"/>
      <c r="H51" s="66"/>
      <c r="I51" s="67"/>
    </row>
    <row r="52" spans="1:9" ht="12.6" hidden="1" customHeight="1" x14ac:dyDescent="0.25">
      <c r="A52" s="70"/>
      <c r="B52" s="71"/>
      <c r="C52" s="71"/>
      <c r="D52" s="72"/>
      <c r="E52" s="71"/>
      <c r="F52" s="71"/>
      <c r="G52" s="73"/>
      <c r="H52" s="66"/>
      <c r="I52" s="67"/>
    </row>
    <row r="53" spans="1:9" ht="12.6" hidden="1" customHeight="1" x14ac:dyDescent="0.25">
      <c r="A53" s="70"/>
      <c r="B53" s="71"/>
      <c r="C53" s="71"/>
      <c r="D53" s="72"/>
      <c r="E53" s="71"/>
      <c r="F53" s="71"/>
      <c r="G53" s="73"/>
      <c r="H53" s="66"/>
      <c r="I53" s="67"/>
    </row>
    <row r="54" spans="1:9" ht="12.6" hidden="1" customHeight="1" x14ac:dyDescent="0.25">
      <c r="A54" s="70"/>
      <c r="B54" s="71"/>
      <c r="C54" s="71"/>
      <c r="D54" s="72"/>
      <c r="E54" s="71"/>
      <c r="F54" s="71"/>
      <c r="G54" s="73"/>
      <c r="H54" s="66"/>
      <c r="I54" s="67"/>
    </row>
    <row r="55" spans="1:9" ht="12.6" hidden="1" customHeight="1" x14ac:dyDescent="0.25">
      <c r="A55" s="70"/>
      <c r="B55" s="71"/>
      <c r="C55" s="71"/>
      <c r="D55" s="72"/>
      <c r="E55" s="71"/>
      <c r="F55" s="71"/>
      <c r="G55" s="73"/>
      <c r="H55" s="66"/>
      <c r="I55" s="67"/>
    </row>
    <row r="56" spans="1:9" ht="12.6" hidden="1" customHeight="1" x14ac:dyDescent="0.25">
      <c r="A56" s="70"/>
      <c r="B56" s="71"/>
      <c r="C56" s="71"/>
      <c r="D56" s="72"/>
      <c r="E56" s="71"/>
      <c r="F56" s="71"/>
      <c r="G56" s="73"/>
      <c r="H56" s="66"/>
      <c r="I56" s="67"/>
    </row>
    <row r="57" spans="1:9" ht="12.6" hidden="1" customHeight="1" x14ac:dyDescent="0.25">
      <c r="A57" s="70"/>
      <c r="B57" s="71"/>
      <c r="C57" s="71"/>
      <c r="D57" s="72"/>
      <c r="E57" s="71"/>
      <c r="F57" s="71"/>
      <c r="G57" s="73"/>
      <c r="H57" s="66"/>
      <c r="I57" s="67"/>
    </row>
    <row r="58" spans="1:9" ht="16.8" thickTop="1" thickBot="1" x14ac:dyDescent="0.35">
      <c r="A58" s="74"/>
      <c r="B58" s="75"/>
      <c r="C58" s="75"/>
      <c r="D58" s="76"/>
      <c r="E58" s="77"/>
      <c r="F58" s="78"/>
      <c r="G58" s="79"/>
      <c r="H58" s="80"/>
      <c r="I58" s="80"/>
    </row>
    <row r="59" spans="1:9" ht="15" thickTop="1" x14ac:dyDescent="0.25">
      <c r="A59" s="81" t="s">
        <v>49</v>
      </c>
      <c r="B59" s="82"/>
      <c r="C59" s="82"/>
      <c r="D59" s="82"/>
      <c r="E59" s="83"/>
      <c r="F59" s="83"/>
      <c r="G59" s="82" t="s">
        <v>50</v>
      </c>
      <c r="H59" s="82"/>
      <c r="I59" s="84"/>
    </row>
    <row r="60" spans="1:9" ht="13.8" x14ac:dyDescent="0.25">
      <c r="A60" s="85" t="s">
        <v>51</v>
      </c>
      <c r="B60" s="86"/>
      <c r="C60" s="87"/>
      <c r="D60" s="86"/>
      <c r="E60" s="72" t="s">
        <v>52</v>
      </c>
      <c r="F60" s="88"/>
      <c r="G60" s="89">
        <v>4</v>
      </c>
      <c r="H60" s="90" t="s">
        <v>53</v>
      </c>
      <c r="I60" s="91">
        <f>COUNTIF(F22:F75,"ЗМС")</f>
        <v>0</v>
      </c>
    </row>
    <row r="61" spans="1:9" ht="13.8" x14ac:dyDescent="0.25">
      <c r="A61" s="72" t="s">
        <v>54</v>
      </c>
      <c r="B61" s="86"/>
      <c r="C61" s="92"/>
      <c r="D61" s="86"/>
      <c r="E61" s="93" t="s">
        <v>55</v>
      </c>
      <c r="F61" s="88"/>
      <c r="G61" s="89">
        <f>G62+G66</f>
        <v>22</v>
      </c>
      <c r="H61" s="90" t="s">
        <v>56</v>
      </c>
      <c r="I61" s="91">
        <f>COUNTIF(F22:F75,"МСМК")</f>
        <v>0</v>
      </c>
    </row>
    <row r="62" spans="1:9" ht="13.8" x14ac:dyDescent="0.25">
      <c r="A62" s="85" t="s">
        <v>57</v>
      </c>
      <c r="B62" s="86"/>
      <c r="C62" s="94"/>
      <c r="D62" s="86"/>
      <c r="E62" s="93" t="s">
        <v>58</v>
      </c>
      <c r="F62" s="88"/>
      <c r="G62" s="89">
        <f>G63+G64+G65</f>
        <v>21</v>
      </c>
      <c r="H62" s="90" t="s">
        <v>37</v>
      </c>
      <c r="I62" s="91">
        <f>COUNTIF(F22:F75,"МС")</f>
        <v>0</v>
      </c>
    </row>
    <row r="63" spans="1:9" ht="13.8" x14ac:dyDescent="0.25">
      <c r="A63" s="95"/>
      <c r="B63" s="86"/>
      <c r="C63" s="94"/>
      <c r="D63" s="86"/>
      <c r="E63" s="93" t="s">
        <v>59</v>
      </c>
      <c r="F63" s="88"/>
      <c r="G63" s="89">
        <f>COUNT(A22:A75)</f>
        <v>21</v>
      </c>
      <c r="H63" s="90" t="s">
        <v>38</v>
      </c>
      <c r="I63" s="91">
        <f>COUNTIF(F22:F75,"КМС")</f>
        <v>15</v>
      </c>
    </row>
    <row r="64" spans="1:9" ht="13.8" x14ac:dyDescent="0.25">
      <c r="A64" s="95"/>
      <c r="B64" s="86"/>
      <c r="C64" s="94"/>
      <c r="D64" s="86"/>
      <c r="E64" s="93" t="s">
        <v>60</v>
      </c>
      <c r="F64" s="88"/>
      <c r="G64" s="89">
        <f>COUNTIF(A22:A75,"НФ")</f>
        <v>0</v>
      </c>
      <c r="H64" s="90" t="s">
        <v>61</v>
      </c>
      <c r="I64" s="91">
        <f>COUNTIF(F22:F75,"1 СР")</f>
        <v>7</v>
      </c>
    </row>
    <row r="65" spans="1:9" ht="13.8" x14ac:dyDescent="0.25">
      <c r="A65" s="95"/>
      <c r="B65" s="86"/>
      <c r="C65" s="86"/>
      <c r="D65" s="96"/>
      <c r="E65" s="93" t="s">
        <v>62</v>
      </c>
      <c r="F65" s="88"/>
      <c r="G65" s="89">
        <f>COUNTIF(A22:A75,"ДСКВ")</f>
        <v>0</v>
      </c>
      <c r="H65" s="97" t="s">
        <v>63</v>
      </c>
      <c r="I65" s="91">
        <f>COUNTIF(F22:F75,"2 СР")</f>
        <v>0</v>
      </c>
    </row>
    <row r="66" spans="1:9" ht="13.8" x14ac:dyDescent="0.25">
      <c r="A66" s="95"/>
      <c r="B66" s="86"/>
      <c r="C66" s="86"/>
      <c r="D66" s="86"/>
      <c r="E66" s="93" t="s">
        <v>64</v>
      </c>
      <c r="F66" s="88"/>
      <c r="G66" s="89">
        <f>COUNTIF(A22:A75,"НС")</f>
        <v>1</v>
      </c>
      <c r="H66" s="97" t="s">
        <v>65</v>
      </c>
      <c r="I66" s="91">
        <f>COUNTIF(F22:F75,"3 СР")</f>
        <v>0</v>
      </c>
    </row>
    <row r="67" spans="1:9" ht="13.8" x14ac:dyDescent="0.25">
      <c r="A67" s="98"/>
      <c r="B67" s="99"/>
      <c r="C67" s="99"/>
      <c r="D67" s="100"/>
      <c r="E67" s="101"/>
      <c r="F67" s="100"/>
      <c r="G67" s="100"/>
      <c r="H67" s="102"/>
      <c r="I67" s="103"/>
    </row>
    <row r="68" spans="1:9" ht="13.8" x14ac:dyDescent="0.3">
      <c r="A68" s="104" t="s">
        <v>66</v>
      </c>
      <c r="B68" s="105"/>
      <c r="C68" s="105"/>
      <c r="D68" s="105" t="s">
        <v>67</v>
      </c>
      <c r="E68" s="105"/>
      <c r="F68" s="105" t="s">
        <v>68</v>
      </c>
      <c r="G68" s="105"/>
      <c r="H68" s="106" t="s">
        <v>69</v>
      </c>
      <c r="I68" s="107"/>
    </row>
    <row r="69" spans="1:9" ht="13.8" x14ac:dyDescent="0.25">
      <c r="A69" s="108"/>
      <c r="B69" s="2"/>
      <c r="C69" s="2"/>
      <c r="D69" s="2"/>
      <c r="E69" s="2"/>
      <c r="F69" s="2"/>
      <c r="G69" s="2"/>
      <c r="H69" s="2"/>
      <c r="I69" s="109"/>
    </row>
    <row r="70" spans="1:9" ht="13.8" x14ac:dyDescent="0.25">
      <c r="A70" s="110"/>
      <c r="B70" s="99"/>
      <c r="C70" s="99"/>
      <c r="D70" s="99"/>
      <c r="E70" s="111"/>
      <c r="F70" s="99"/>
      <c r="G70" s="99"/>
      <c r="H70" s="102"/>
      <c r="I70" s="103"/>
    </row>
    <row r="71" spans="1:9" ht="13.8" x14ac:dyDescent="0.25">
      <c r="A71" s="110"/>
      <c r="B71" s="99"/>
      <c r="C71" s="99"/>
      <c r="D71" s="99"/>
      <c r="E71" s="111"/>
      <c r="F71" s="99"/>
      <c r="G71" s="99"/>
      <c r="H71" s="102"/>
      <c r="I71" s="103"/>
    </row>
    <row r="72" spans="1:9" ht="13.8" x14ac:dyDescent="0.25">
      <c r="A72" s="110"/>
      <c r="B72" s="99"/>
      <c r="C72" s="99"/>
      <c r="D72" s="99"/>
      <c r="E72" s="111"/>
      <c r="F72" s="99"/>
      <c r="G72" s="99"/>
      <c r="H72" s="102"/>
      <c r="I72" s="103"/>
    </row>
    <row r="73" spans="1:9" ht="13.8" x14ac:dyDescent="0.25">
      <c r="A73" s="110"/>
      <c r="B73" s="99"/>
      <c r="C73" s="99"/>
      <c r="D73" s="99"/>
      <c r="E73" s="111"/>
      <c r="F73" s="99"/>
      <c r="G73" s="99"/>
      <c r="H73" s="102"/>
      <c r="I73" s="103"/>
    </row>
    <row r="74" spans="1:9" ht="14.4" thickBot="1" x14ac:dyDescent="0.3">
      <c r="A74" s="112" t="s">
        <v>2</v>
      </c>
      <c r="B74" s="113"/>
      <c r="C74" s="113"/>
      <c r="D74" s="113" t="str">
        <f>G17</f>
        <v>Михайлова И.Н. (ВК, Санкт-Петербург)</v>
      </c>
      <c r="E74" s="113"/>
      <c r="F74" s="113" t="str">
        <f>G18</f>
        <v>Валова А.С. (ВК, Санкт-Петербург)</v>
      </c>
      <c r="G74" s="113"/>
      <c r="H74" s="114" t="str">
        <f>G19</f>
        <v>Соловьев Г.Н. (ВК, Санкт-Петербург)</v>
      </c>
      <c r="I74" s="115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E63:E66">
    <cfRule type="duplicateValues" dxfId="0" priority="1"/>
  </conditionalFormatting>
  <pageMargins left="0.31496062992125984" right="0" top="0.43307086614173229" bottom="0.19685039370078741" header="0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юниоры спринт итог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2024-01-23T08:51:36Z</dcterms:created>
  <dcterms:modified xsi:type="dcterms:W3CDTF">2024-01-23T08:51:51Z</dcterms:modified>
</cp:coreProperties>
</file>