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01" activeTab="0"/>
  </bookViews>
  <sheets>
    <sheet name="ИГ 19.07.2022 дев" sheetId="1" r:id="rId1"/>
  </sheets>
  <definedNames>
    <definedName name="_xlfn.IFERROR" hidden="1">#NAME?</definedName>
    <definedName name="_xlfn.SINGLE" hidden="1">#NAME?</definedName>
    <definedName name="_xlnm.Print_Area" localSheetId="0">'ИГ 19.07.2022 дев'!$A$1:$L$65</definedName>
  </definedNames>
  <calcPr fullCalcOnLoad="1" refMode="R1C1"/>
</workbook>
</file>

<file path=xl/sharedStrings.xml><?xml version="1.0" encoding="utf-8"?>
<sst xmlns="http://schemas.openxmlformats.org/spreadsheetml/2006/main" count="170" uniqueCount="126">
  <si>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</si>
  <si>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</si>
  <si>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</si>
  <si>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</si>
  <si>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ГЛАВНЫЙ СЕКРЕТАРЬ:</t>
  </si>
  <si>
    <t>СУДЬЯ НА ФИНИШЕ:</t>
  </si>
  <si>
    <t>ГЛАВНЫЙ СУДЬЯ</t>
  </si>
  <si>
    <t>ГЛАВНЫЙ СЕКРЕТАРЬ</t>
  </si>
  <si>
    <t>Министерство спорта Самарской области</t>
  </si>
  <si>
    <t>Федерация велосипедного спорта Самарской области</t>
  </si>
  <si>
    <t>КМС</t>
  </si>
  <si>
    <t>Заявлено</t>
  </si>
  <si>
    <t>Стартовало</t>
  </si>
  <si>
    <t>Финишировало</t>
  </si>
  <si>
    <t>Дисквалифицировано</t>
  </si>
  <si>
    <t>Закутько Олеся</t>
  </si>
  <si>
    <t xml:space="preserve">Мишина Александра </t>
  </si>
  <si>
    <t xml:space="preserve">Потанина Анастасия </t>
  </si>
  <si>
    <t xml:space="preserve">Плотникова Алина </t>
  </si>
  <si>
    <t>Короткая Анастасия</t>
  </si>
  <si>
    <t xml:space="preserve">Выволокина Анастасия </t>
  </si>
  <si>
    <t xml:space="preserve">Кисеева Арина </t>
  </si>
  <si>
    <t xml:space="preserve">Юдакова Ирина </t>
  </si>
  <si>
    <t>Кухаренко Кира</t>
  </si>
  <si>
    <t>Министерство спорта  Российской Федерации</t>
  </si>
  <si>
    <t>Федерация велосипедного спорта России</t>
  </si>
  <si>
    <t>Саратовская область</t>
  </si>
  <si>
    <t>Самарская область</t>
  </si>
  <si>
    <t>Субъектов РФ</t>
  </si>
  <si>
    <t>ИТОГОВЫЙ ПРОТОКОЛ</t>
  </si>
  <si>
    <t>ДАТА ПРОВЕДЕНИЯ: 19 июля 2022 года</t>
  </si>
  <si>
    <t>05.06.2006</t>
  </si>
  <si>
    <t>14.05.2007</t>
  </si>
  <si>
    <t>25.10.2007</t>
  </si>
  <si>
    <t>28.06.2006</t>
  </si>
  <si>
    <t>21.07.2006</t>
  </si>
  <si>
    <t>14.07.2006</t>
  </si>
  <si>
    <t>01.05.2007</t>
  </si>
  <si>
    <t>01.12.2006</t>
  </si>
  <si>
    <t>Фамилия  Имя</t>
  </si>
  <si>
    <t>Дата
рождения</t>
  </si>
  <si>
    <t>Разряд,
звание</t>
  </si>
  <si>
    <t>Алексеева Анфиса</t>
  </si>
  <si>
    <t>15.05.2007</t>
  </si>
  <si>
    <t>Десяткова Елизавета</t>
  </si>
  <si>
    <t>14.09.2007</t>
  </si>
  <si>
    <t>Зарина Дарья</t>
  </si>
  <si>
    <t>03.12.2007</t>
  </si>
  <si>
    <t>Фатеева Александра</t>
  </si>
  <si>
    <t>12.03.2006</t>
  </si>
  <si>
    <t>Тюменская область</t>
  </si>
  <si>
    <t>Ульяновская область</t>
  </si>
  <si>
    <t>16.06.2007</t>
  </si>
  <si>
    <t>Воронежская область</t>
  </si>
  <si>
    <t>Картовец Дарья</t>
  </si>
  <si>
    <t>18.11.2007</t>
  </si>
  <si>
    <t>Николаева Варвара</t>
  </si>
  <si>
    <t>Смирнова Анна</t>
  </si>
  <si>
    <t>28.09.2007</t>
  </si>
  <si>
    <t>Московская область</t>
  </si>
  <si>
    <t>Рыбина Светлана</t>
  </si>
  <si>
    <t>17.08.2006</t>
  </si>
  <si>
    <t>Щекотова Анастасия</t>
  </si>
  <si>
    <t>30.01.2006</t>
  </si>
  <si>
    <t>Кобец  Александра</t>
  </si>
  <si>
    <t>26.09.2007</t>
  </si>
  <si>
    <t>Дрюнина Елизавета</t>
  </si>
  <si>
    <t>25.05.2006</t>
  </si>
  <si>
    <t>25.04.2007</t>
  </si>
  <si>
    <t>Бойцова Вероника</t>
  </si>
  <si>
    <t>Касимова Лиана</t>
  </si>
  <si>
    <t>13.07.2006</t>
  </si>
  <si>
    <t>Республика Татарстан</t>
  </si>
  <si>
    <t>Территориальная принадлежность</t>
  </si>
  <si>
    <t>Место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</si>
  <si>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</si>
  <si>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</si>
  <si>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</si>
  <si>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</si>
  <si>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</si>
  <si>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Жучкова Анастасия</t>
  </si>
  <si>
    <t>15.07.2007</t>
  </si>
  <si>
    <t>Пензенская область</t>
  </si>
  <si>
    <t>Бузырева Анастасия</t>
  </si>
  <si>
    <t>08.03.2006</t>
  </si>
  <si>
    <t>25.09.2006</t>
  </si>
  <si>
    <t>по велосипедному спорту</t>
  </si>
  <si>
    <t>МЕСТО ПРОВЕДЕНИЯ: г. Самара</t>
  </si>
  <si>
    <t>№ ВРВС: 0080511611Я</t>
  </si>
  <si>
    <t>№ ЕКП 2022: 5094</t>
  </si>
  <si>
    <t>Кавтасьева Е.Г. (1 кат, г. Самара)</t>
  </si>
  <si>
    <t>Передельская С.А. (1 кат, г. Самара)</t>
  </si>
  <si>
    <t>Осянин Ю.И. (В.К., г. Самара)</t>
  </si>
  <si>
    <t>Москва</t>
  </si>
  <si>
    <t>НАЗВАНИЕ ТРАССЫ / РЕГ. НОМЕР: Урал-Муханова</t>
  </si>
  <si>
    <t>МАКСИМАЛЬНЫЙ ПЕРЕПАД (HD):</t>
  </si>
  <si>
    <t>СУММА ПЕРЕПАДОВ (ТС):</t>
  </si>
  <si>
    <t>ОКОНЧАНИЕ ГОНКИ: 10ч 50м</t>
  </si>
  <si>
    <t>НАЧАЛО ГОНКИ: 10ч 00м</t>
  </si>
  <si>
    <t>Всероссийские соревнования</t>
  </si>
  <si>
    <t>Мемориал ЗТ СССР и РФ Петрова В.П.</t>
  </si>
  <si>
    <t>ДИСТАНЦИЯ: ДЛИНА КРУГА/КРУГОВ</t>
  </si>
  <si>
    <t>14</t>
  </si>
  <si>
    <t>14 км/1</t>
  </si>
  <si>
    <t>1 СР</t>
  </si>
  <si>
    <t>2 СР</t>
  </si>
  <si>
    <t>ПОГОДНЫЕ УСЛОВИЯ</t>
  </si>
  <si>
    <t>СТАТИСТИКА ГОНКИ</t>
  </si>
  <si>
    <t>ЗМС</t>
  </si>
  <si>
    <t>МСМК</t>
  </si>
  <si>
    <t>МС</t>
  </si>
  <si>
    <t>Н. финишировало</t>
  </si>
  <si>
    <t>Лимит времени</t>
  </si>
  <si>
    <t>3 СР</t>
  </si>
  <si>
    <t>Н. стартовало</t>
  </si>
  <si>
    <t>ТЕХНИЧЕСКИЙ ДЕЛЕГАТ</t>
  </si>
  <si>
    <t>СУДЬЯ НА ФИНИШЕ</t>
  </si>
  <si>
    <t>НС</t>
  </si>
  <si>
    <t>Температура: +26+28</t>
  </si>
  <si>
    <t>Влажность: 45 %</t>
  </si>
  <si>
    <t>Осадки: солнечно, без осадков</t>
  </si>
  <si>
    <t xml:space="preserve">Ветер: </t>
  </si>
  <si>
    <t>Номер</t>
  </si>
  <si>
    <t>КОД UCI</t>
  </si>
  <si>
    <t xml:space="preserve">Девушки 15-16 лет </t>
  </si>
  <si>
    <t>шоссе - индивидуальная гонка на время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</si>
</sst>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&quot;;\-#,##0\ &quot;р&quot;"/>
    <numFmt numFmtId="175" formatCode="#,##0\ &quot;р&quot;;[Red]\-#,##0\ &quot;р&quot;"/>
    <numFmt numFmtId="176" formatCode="#,##0.00\ &quot;р&quot;;\-#,##0.00\ &quot;р&quot;"/>
    <numFmt numFmtId="177" formatCode="#,##0.00\ &quot;р&quot;;[Red]\-#,##0.00\ &quot;р&quot;"/>
    <numFmt numFmtId="178" formatCode="_-* #,##0\ &quot;р&quot;_-;\-* #,##0\ &quot;р&quot;_-;_-* &quot;-&quot;\ &quot;р&quot;_-;_-@_-"/>
    <numFmt numFmtId="179" formatCode="_-* #,##0\ _р_-;\-* #,##0\ _р_-;_-* &quot;-&quot;\ _р_-;_-@_-"/>
    <numFmt numFmtId="180" formatCode="_-* #,##0.00\ &quot;р&quot;_-;\-* #,##0.00\ &quot;р&quot;_-;_-* &quot;-&quot;??\ &quot;р&quot;_-;_-@_-"/>
    <numFmt numFmtId="181" formatCode="_-* #,##0.00\ _р_-;\-* #,##0.00\ _р_-;_-* &quot;-&quot;??\ _р_-;_-@_-"/>
    <numFmt numFmtId="182" formatCode="yyyy"/>
    <numFmt numFmtId="183" formatCode="0.000"/>
    <numFmt numFmtId="184" formatCode="mm:ss.000"/>
    <numFmt numFmtId="185" formatCode="m:ss.000"/>
    <numFmt numFmtId="186" formatCode="mm:ss.00"/>
    <numFmt numFmtId="187" formatCode="hh:mm:ss.0"/>
    <numFmt numFmtId="188" formatCode="[$-FC19]d\ mmmm\ yyyy\ &quot;г.&quot;"/>
    <numFmt numFmtId="189" formatCode="[$-F400]h:mm:ss\ AM/PM"/>
    <numFmt numFmtId="190" formatCode="[h]:mm:ss;@"/>
    <numFmt numFmtId="191" formatCode="mm:ss.0;@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h:mm;@"/>
    <numFmt numFmtId="197" formatCode="dd/mm/yy;@"/>
    <numFmt numFmtId="198" formatCode="0.0000"/>
    <numFmt numFmtId="199" formatCode="0.00000"/>
    <numFmt numFmtId="200" formatCode="0.000000"/>
    <numFmt numFmtId="201" formatCode="0.0000000"/>
    <numFmt numFmtId="202" formatCode="h:mm:ss.00"/>
    <numFmt numFmtId="203" formatCode="dd/mm/yyyy"/>
    <numFmt numFmtId="204" formatCode="hh:mm:ss"/>
    <numFmt numFmtId="205" formatCode="0.0"/>
  </numFmts>
  <fonts count="60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name val="Times New Roman"/>
      <family val="1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2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19"/>
      <name val="Calibri"/>
      <family val="2"/>
    </font>
    <font>
      <b/>
      <sz val="13"/>
      <color indexed="19"/>
      <name val="Calibri"/>
      <family val="2"/>
    </font>
    <font>
      <b/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19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i/>
      <sz val="12"/>
      <color indexed="8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i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/>
      <top style="thin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77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191" fontId="4" fillId="0" borderId="0" xfId="0" applyNumberFormat="1" applyFont="1" applyAlignment="1">
      <alignment vertical="center"/>
    </xf>
    <xf numFmtId="191" fontId="5" fillId="0" borderId="0" xfId="0" applyNumberFormat="1" applyFont="1" applyAlignment="1">
      <alignment vertical="center"/>
    </xf>
    <xf numFmtId="191" fontId="5" fillId="0" borderId="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7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191" fontId="7" fillId="0" borderId="11" xfId="0" applyNumberFormat="1" applyFont="1" applyBorder="1" applyAlignment="1">
      <alignment horizontal="right" vertical="center"/>
    </xf>
    <xf numFmtId="191" fontId="7" fillId="0" borderId="11" xfId="0" applyNumberFormat="1" applyFont="1" applyBorder="1" applyAlignment="1">
      <alignment horizontal="center" vertical="center"/>
    </xf>
    <xf numFmtId="190" fontId="7" fillId="0" borderId="11" xfId="0" applyNumberFormat="1" applyFont="1" applyBorder="1" applyAlignment="1">
      <alignment horizontal="right"/>
    </xf>
    <xf numFmtId="0" fontId="12" fillId="0" borderId="0" xfId="0" applyFont="1" applyAlignment="1">
      <alignment/>
    </xf>
    <xf numFmtId="191" fontId="7" fillId="0" borderId="0" xfId="0" applyNumberFormat="1" applyFont="1" applyBorder="1" applyAlignment="1">
      <alignment horizontal="right" vertical="center"/>
    </xf>
    <xf numFmtId="191" fontId="7" fillId="0" borderId="0" xfId="0" applyNumberFormat="1" applyFont="1" applyBorder="1" applyAlignment="1">
      <alignment horizontal="center" vertical="center"/>
    </xf>
    <xf numFmtId="19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91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190" fontId="7" fillId="0" borderId="17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191" fontId="7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/>
    </xf>
    <xf numFmtId="49" fontId="7" fillId="0" borderId="11" xfId="0" applyNumberFormat="1" applyFont="1" applyBorder="1" applyAlignment="1">
      <alignment vertical="center"/>
    </xf>
    <xf numFmtId="202" fontId="9" fillId="0" borderId="20" xfId="0" applyNumberFormat="1" applyFont="1" applyBorder="1" applyAlignment="1">
      <alignment horizontal="left" vertical="center"/>
    </xf>
    <xf numFmtId="47" fontId="5" fillId="0" borderId="10" xfId="0" applyNumberFormat="1" applyFont="1" applyBorder="1" applyAlignment="1">
      <alignment horizontal="center" vertical="center"/>
    </xf>
    <xf numFmtId="47" fontId="5" fillId="0" borderId="14" xfId="0" applyNumberFormat="1" applyFont="1" applyBorder="1" applyAlignment="1">
      <alignment horizontal="center" vertical="center"/>
    </xf>
    <xf numFmtId="2" fontId="32" fillId="0" borderId="1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7" fontId="5" fillId="0" borderId="10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7" fontId="5" fillId="0" borderId="14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8" fillId="0" borderId="26" xfId="52" applyFont="1" applyBorder="1" applyAlignment="1">
      <alignment horizontal="center" vertical="center"/>
      <protection/>
    </xf>
    <xf numFmtId="49" fontId="8" fillId="0" borderId="27" xfId="52" applyNumberFormat="1" applyFont="1" applyBorder="1" applyAlignment="1">
      <alignment horizontal="right" vertical="center"/>
      <protection/>
    </xf>
    <xf numFmtId="0" fontId="8" fillId="0" borderId="0" xfId="52" applyFont="1" applyBorder="1" applyAlignment="1">
      <alignment horizontal="center" vertical="center"/>
      <protection/>
    </xf>
    <xf numFmtId="49" fontId="8" fillId="0" borderId="28" xfId="52" applyNumberFormat="1" applyFont="1" applyBorder="1" applyAlignment="1">
      <alignment vertical="center"/>
      <protection/>
    </xf>
    <xf numFmtId="0" fontId="8" fillId="0" borderId="29" xfId="52" applyFont="1" applyBorder="1" applyAlignment="1">
      <alignment horizontal="center" vertical="center"/>
      <protection/>
    </xf>
    <xf numFmtId="0" fontId="8" fillId="0" borderId="0" xfId="0" applyFont="1" applyBorder="1" applyAlignment="1">
      <alignment vertical="center"/>
    </xf>
    <xf numFmtId="0" fontId="8" fillId="0" borderId="30" xfId="0" applyFont="1" applyBorder="1" applyAlignment="1">
      <alignment horizontal="left" vertical="center"/>
    </xf>
    <xf numFmtId="0" fontId="4" fillId="0" borderId="0" xfId="0" applyFont="1" applyAlignment="1">
      <alignment/>
    </xf>
    <xf numFmtId="9" fontId="8" fillId="0" borderId="27" xfId="52" applyNumberFormat="1" applyFont="1" applyBorder="1" applyAlignment="1">
      <alignment horizontal="right" vertical="center"/>
      <protection/>
    </xf>
    <xf numFmtId="49" fontId="8" fillId="0" borderId="31" xfId="52" applyNumberFormat="1" applyFont="1" applyBorder="1" applyAlignment="1">
      <alignment vertical="center"/>
      <protection/>
    </xf>
    <xf numFmtId="0" fontId="8" fillId="0" borderId="27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left" vertical="center"/>
    </xf>
    <xf numFmtId="0" fontId="8" fillId="0" borderId="27" xfId="52" applyFont="1" applyBorder="1" applyAlignment="1">
      <alignment horizontal="right" vertical="center"/>
      <protection/>
    </xf>
    <xf numFmtId="0" fontId="8" fillId="0" borderId="25" xfId="52" applyFont="1" applyBorder="1" applyAlignment="1">
      <alignment horizontal="left" vertical="center"/>
      <protection/>
    </xf>
    <xf numFmtId="0" fontId="8" fillId="0" borderId="0" xfId="52" applyFont="1" applyBorder="1" applyAlignment="1">
      <alignment vertical="center"/>
      <protection/>
    </xf>
    <xf numFmtId="0" fontId="8" fillId="0" borderId="25" xfId="52" applyFont="1" applyBorder="1" applyAlignment="1">
      <alignment vertical="center"/>
      <protection/>
    </xf>
    <xf numFmtId="0" fontId="8" fillId="0" borderId="26" xfId="52" applyFont="1" applyBorder="1" applyAlignment="1">
      <alignment vertical="center"/>
      <protection/>
    </xf>
    <xf numFmtId="0" fontId="8" fillId="0" borderId="27" xfId="52" applyFont="1" applyBorder="1" applyAlignment="1">
      <alignment vertical="center"/>
      <protection/>
    </xf>
    <xf numFmtId="0" fontId="8" fillId="0" borderId="25" xfId="52" applyFont="1" applyBorder="1" applyAlignment="1">
      <alignment horizontal="center" vertical="center"/>
      <protection/>
    </xf>
    <xf numFmtId="0" fontId="8" fillId="0" borderId="27" xfId="52" applyFont="1" applyBorder="1" applyAlignment="1">
      <alignment horizontal="center" vertical="center"/>
      <protection/>
    </xf>
    <xf numFmtId="0" fontId="8" fillId="0" borderId="33" xfId="52" applyFont="1" applyBorder="1" applyAlignment="1">
      <alignment horizontal="center" vertical="center"/>
      <protection/>
    </xf>
    <xf numFmtId="0" fontId="8" fillId="0" borderId="33" xfId="0" applyFont="1" applyBorder="1" applyAlignment="1">
      <alignment vertical="center"/>
    </xf>
    <xf numFmtId="49" fontId="8" fillId="0" borderId="32" xfId="52" applyNumberFormat="1" applyFont="1" applyBorder="1" applyAlignment="1">
      <alignment vertical="center"/>
      <protection/>
    </xf>
    <xf numFmtId="0" fontId="8" fillId="0" borderId="18" xfId="52" applyFont="1" applyBorder="1" applyAlignment="1">
      <alignment horizontal="center" vertical="center"/>
      <protection/>
    </xf>
    <xf numFmtId="46" fontId="11" fillId="0" borderId="0" xfId="52" applyNumberFormat="1" applyFont="1" applyBorder="1" applyAlignment="1">
      <alignment vertical="center"/>
      <protection/>
    </xf>
    <xf numFmtId="21" fontId="8" fillId="0" borderId="0" xfId="52" applyNumberFormat="1" applyFont="1" applyBorder="1" applyAlignment="1">
      <alignment vertical="center"/>
      <protection/>
    </xf>
    <xf numFmtId="0" fontId="8" fillId="0" borderId="17" xfId="0" applyFont="1" applyBorder="1" applyAlignment="1">
      <alignment vertical="center"/>
    </xf>
    <xf numFmtId="46" fontId="11" fillId="0" borderId="0" xfId="52" applyNumberFormat="1" applyFont="1" applyBorder="1" applyAlignment="1">
      <alignment horizontal="center" vertical="center"/>
      <protection/>
    </xf>
    <xf numFmtId="21" fontId="8" fillId="0" borderId="0" xfId="52" applyNumberFormat="1" applyFont="1" applyBorder="1" applyAlignment="1">
      <alignment horizontal="center" vertical="center"/>
      <protection/>
    </xf>
    <xf numFmtId="0" fontId="8" fillId="33" borderId="0" xfId="52" applyFont="1" applyFill="1" applyBorder="1" applyAlignment="1">
      <alignment horizontal="center" vertical="center"/>
      <protection/>
    </xf>
    <xf numFmtId="191" fontId="7" fillId="0" borderId="31" xfId="0" applyNumberFormat="1" applyFont="1" applyBorder="1" applyAlignment="1">
      <alignment horizontal="left" vertical="center"/>
    </xf>
    <xf numFmtId="191" fontId="7" fillId="0" borderId="26" xfId="0" applyNumberFormat="1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vertical="center"/>
    </xf>
    <xf numFmtId="49" fontId="7" fillId="0" borderId="32" xfId="0" applyNumberFormat="1" applyFont="1" applyBorder="1" applyAlignment="1">
      <alignment horizontal="right" vertical="center"/>
    </xf>
    <xf numFmtId="191" fontId="7" fillId="0" borderId="34" xfId="0" applyNumberFormat="1" applyFont="1" applyBorder="1" applyAlignment="1">
      <alignment horizontal="center" vertical="center"/>
    </xf>
    <xf numFmtId="0" fontId="7" fillId="0" borderId="34" xfId="0" applyNumberFormat="1" applyFont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49" fontId="7" fillId="0" borderId="35" xfId="0" applyNumberFormat="1" applyFont="1" applyBorder="1" applyAlignment="1">
      <alignment horizontal="right" vertical="center"/>
    </xf>
    <xf numFmtId="0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horizontal="right" vertical="center"/>
    </xf>
    <xf numFmtId="0" fontId="7" fillId="0" borderId="36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34" xfId="0" applyFont="1" applyBorder="1" applyAlignment="1">
      <alignment vertical="center"/>
    </xf>
    <xf numFmtId="0" fontId="7" fillId="0" borderId="37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right" vertical="center"/>
    </xf>
    <xf numFmtId="191" fontId="7" fillId="0" borderId="26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vertical="center"/>
    </xf>
    <xf numFmtId="190" fontId="7" fillId="0" borderId="26" xfId="0" applyNumberFormat="1" applyFont="1" applyBorder="1" applyAlignment="1">
      <alignment vertical="center"/>
    </xf>
    <xf numFmtId="190" fontId="7" fillId="0" borderId="32" xfId="0" applyNumberFormat="1" applyFont="1" applyBorder="1" applyAlignment="1">
      <alignment horizontal="right" vertical="center"/>
    </xf>
    <xf numFmtId="0" fontId="33" fillId="34" borderId="38" xfId="52" applyFont="1" applyFill="1" applyBorder="1" applyAlignment="1">
      <alignment vertical="center"/>
      <protection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8" fillId="33" borderId="36" xfId="52" applyFont="1" applyFill="1" applyBorder="1" applyAlignment="1">
      <alignment horizontal="center" vertical="center"/>
      <protection/>
    </xf>
    <xf numFmtId="0" fontId="8" fillId="33" borderId="34" xfId="52" applyFont="1" applyFill="1" applyBorder="1" applyAlignment="1">
      <alignment horizontal="center" vertical="center"/>
      <protection/>
    </xf>
    <xf numFmtId="0" fontId="8" fillId="33" borderId="35" xfId="52" applyFont="1" applyFill="1" applyBorder="1" applyAlignment="1">
      <alignment horizontal="center" vertical="center"/>
      <protection/>
    </xf>
    <xf numFmtId="0" fontId="34" fillId="34" borderId="25" xfId="52" applyFont="1" applyFill="1" applyBorder="1" applyAlignment="1">
      <alignment horizontal="center" vertical="center"/>
      <protection/>
    </xf>
    <xf numFmtId="0" fontId="34" fillId="34" borderId="26" xfId="52" applyFont="1" applyFill="1" applyBorder="1" applyAlignment="1">
      <alignment horizontal="center" vertical="center"/>
      <protection/>
    </xf>
    <xf numFmtId="0" fontId="34" fillId="34" borderId="32" xfId="52" applyFont="1" applyFill="1" applyBorder="1" applyAlignment="1">
      <alignment horizontal="center" vertical="center"/>
      <protection/>
    </xf>
    <xf numFmtId="0" fontId="8" fillId="0" borderId="18" xfId="52" applyFont="1" applyBorder="1" applyAlignment="1">
      <alignment horizontal="center" vertical="center"/>
      <protection/>
    </xf>
    <xf numFmtId="0" fontId="8" fillId="0" borderId="0" xfId="52" applyFont="1" applyBorder="1" applyAlignment="1">
      <alignment horizontal="center" vertical="center"/>
      <protection/>
    </xf>
    <xf numFmtId="0" fontId="58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37" fillId="34" borderId="39" xfId="57" applyNumberFormat="1" applyFont="1" applyFill="1" applyBorder="1" applyAlignment="1">
      <alignment horizontal="center" vertical="center" wrapText="1"/>
      <protection/>
    </xf>
    <xf numFmtId="0" fontId="37" fillId="34" borderId="10" xfId="57" applyNumberFormat="1" applyFont="1" applyFill="1" applyBorder="1" applyAlignment="1">
      <alignment horizontal="center" vertical="center" wrapText="1"/>
      <protection/>
    </xf>
    <xf numFmtId="187" fontId="37" fillId="35" borderId="31" xfId="0" applyNumberFormat="1" applyFont="1" applyFill="1" applyBorder="1" applyAlignment="1">
      <alignment horizontal="center" vertical="center"/>
    </xf>
    <xf numFmtId="187" fontId="37" fillId="35" borderId="26" xfId="0" applyNumberFormat="1" applyFont="1" applyFill="1" applyBorder="1" applyAlignment="1">
      <alignment horizontal="center" vertical="center"/>
    </xf>
    <xf numFmtId="187" fontId="37" fillId="35" borderId="32" xfId="0" applyNumberFormat="1" applyFont="1" applyFill="1" applyBorder="1" applyAlignment="1">
      <alignment horizontal="center" vertical="center"/>
    </xf>
    <xf numFmtId="0" fontId="37" fillId="34" borderId="40" xfId="0" applyFont="1" applyFill="1" applyBorder="1" applyAlignment="1">
      <alignment horizontal="center" vertical="center" wrapText="1"/>
    </xf>
    <xf numFmtId="0" fontId="37" fillId="34" borderId="21" xfId="0" applyFont="1" applyFill="1" applyBorder="1" applyAlignment="1">
      <alignment horizontal="center" vertical="center"/>
    </xf>
    <xf numFmtId="49" fontId="37" fillId="34" borderId="39" xfId="0" applyNumberFormat="1" applyFont="1" applyFill="1" applyBorder="1" applyAlignment="1">
      <alignment horizontal="center" vertical="center" wrapText="1"/>
    </xf>
    <xf numFmtId="49" fontId="37" fillId="34" borderId="10" xfId="0" applyNumberFormat="1" applyFont="1" applyFill="1" applyBorder="1" applyAlignment="1">
      <alignment horizontal="center" vertical="center" wrapText="1"/>
    </xf>
    <xf numFmtId="0" fontId="37" fillId="34" borderId="41" xfId="0" applyFont="1" applyFill="1" applyBorder="1" applyAlignment="1">
      <alignment horizontal="center" vertical="center" wrapText="1"/>
    </xf>
    <xf numFmtId="0" fontId="37" fillId="34" borderId="22" xfId="0" applyFont="1" applyFill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59" fillId="0" borderId="33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37" fillId="34" borderId="39" xfId="57" applyFont="1" applyFill="1" applyBorder="1" applyAlignment="1">
      <alignment horizontal="center" vertical="center" wrapText="1"/>
      <protection/>
    </xf>
    <xf numFmtId="0" fontId="37" fillId="34" borderId="10" xfId="57" applyFont="1" applyFill="1" applyBorder="1" applyAlignment="1">
      <alignment horizontal="center" vertical="center" wrapText="1"/>
      <protection/>
    </xf>
    <xf numFmtId="191" fontId="37" fillId="34" borderId="39" xfId="57" applyNumberFormat="1" applyFont="1" applyFill="1" applyBorder="1" applyAlignment="1">
      <alignment horizontal="center" vertical="center" wrapText="1"/>
      <protection/>
    </xf>
    <xf numFmtId="191" fontId="37" fillId="34" borderId="10" xfId="57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33" fillId="34" borderId="44" xfId="52" applyFont="1" applyFill="1" applyBorder="1" applyAlignment="1">
      <alignment horizontal="center" vertical="center"/>
      <protection/>
    </xf>
    <xf numFmtId="0" fontId="33" fillId="34" borderId="38" xfId="52" applyFont="1" applyFill="1" applyBorder="1" applyAlignment="1">
      <alignment horizontal="center" vertical="center"/>
      <protection/>
    </xf>
    <xf numFmtId="0" fontId="37" fillId="35" borderId="25" xfId="0" applyFont="1" applyFill="1" applyBorder="1" applyAlignment="1">
      <alignment horizontal="center" vertical="center"/>
    </xf>
    <xf numFmtId="0" fontId="37" fillId="35" borderId="26" xfId="0" applyFont="1" applyFill="1" applyBorder="1" applyAlignment="1">
      <alignment horizontal="center" vertical="center"/>
    </xf>
    <xf numFmtId="1" fontId="37" fillId="34" borderId="39" xfId="57" applyNumberFormat="1" applyFont="1" applyFill="1" applyBorder="1" applyAlignment="1">
      <alignment horizontal="center" vertical="center" wrapText="1"/>
      <protection/>
    </xf>
    <xf numFmtId="1" fontId="37" fillId="34" borderId="10" xfId="57" applyNumberFormat="1" applyFont="1" applyFill="1" applyBorder="1" applyAlignment="1">
      <alignment horizontal="center" vertical="center" wrapText="1"/>
      <protection/>
    </xf>
    <xf numFmtId="0" fontId="33" fillId="34" borderId="45" xfId="52" applyFont="1" applyFill="1" applyBorder="1" applyAlignment="1">
      <alignment horizontal="center" vertical="center"/>
      <protection/>
    </xf>
    <xf numFmtId="0" fontId="59" fillId="0" borderId="46" xfId="0" applyFont="1" applyBorder="1" applyAlignment="1">
      <alignment horizontal="center" vertical="center"/>
    </xf>
    <xf numFmtId="0" fontId="59" fillId="0" borderId="47" xfId="0" applyFont="1" applyBorder="1" applyAlignment="1">
      <alignment horizontal="center" vertical="center"/>
    </xf>
    <xf numFmtId="0" fontId="59" fillId="0" borderId="48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 12" xfId="51"/>
    <cellStyle name="Обычный 2" xfId="52"/>
    <cellStyle name="Обычный 2 2" xfId="53"/>
    <cellStyle name="Обычный 2 3" xfId="54"/>
    <cellStyle name="Обычный 3" xfId="55"/>
    <cellStyle name="Обычный 4" xfId="56"/>
    <cellStyle name="Обычный_Стартовый прото" xfId="57"/>
    <cellStyle name="Followed Hyperlink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D8D8D8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16365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123825</xdr:colOff>
      <xdr:row>0</xdr:row>
      <xdr:rowOff>0</xdr:rowOff>
    </xdr:from>
    <xdr:to>
      <xdr:col>11</xdr:col>
      <xdr:colOff>657225</xdr:colOff>
      <xdr:row>2</xdr:row>
      <xdr:rowOff>152400</xdr:rowOff>
    </xdr:to>
    <xdr:pic>
      <xdr:nvPicPr>
        <xdr:cNvPr id="1" name="Рисунок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10700" y="0"/>
          <a:ext cx="533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123825</xdr:colOff>
      <xdr:row>0</xdr:row>
      <xdr:rowOff>38100</xdr:rowOff>
    </xdr:from>
    <xdr:to>
      <xdr:col>10</xdr:col>
      <xdr:colOff>704850</xdr:colOff>
      <xdr:row>2</xdr:row>
      <xdr:rowOff>161925</xdr:rowOff>
    </xdr:to>
    <xdr:pic>
      <xdr:nvPicPr>
        <xdr:cNvPr id="2" name="Рисунок 2" descr="C:\Users\User\Downloads\Логотип ФВССО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38100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0</xdr:row>
      <xdr:rowOff>114300</xdr:rowOff>
    </xdr:from>
    <xdr:to>
      <xdr:col>3</xdr:col>
      <xdr:colOff>438150</xdr:colOff>
      <xdr:row>3</xdr:row>
      <xdr:rowOff>200025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0625" y="114300"/>
          <a:ext cx="1038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47625</xdr:rowOff>
    </xdr:from>
    <xdr:to>
      <xdr:col>2</xdr:col>
      <xdr:colOff>47625</xdr:colOff>
      <xdr:row>3</xdr:row>
      <xdr:rowOff>161925</xdr:rowOff>
    </xdr:to>
    <xdr:pic>
      <xdr:nvPicPr>
        <xdr:cNvPr id="4" name="Рисунок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47625"/>
          <a:ext cx="942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="80" zoomScaleNormal="103" zoomScaleSheetLayoutView="80" workbookViewId="0" topLeftCell="A1">
      <selection activeCell="N7" sqref="N7"/>
    </sheetView>
  </sheetViews>
  <sheetFormatPr defaultColWidth="9.140625" defaultRowHeight="12.75"/>
  <cols>
    <col min="1" max="1" width="6.8515625" style="1" customWidth="1"/>
    <col min="2" max="2" width="7.28125" style="5" customWidth="1"/>
    <col min="3" max="3" width="12.7109375" style="2" customWidth="1"/>
    <col min="4" max="4" width="22.140625" style="6" customWidth="1"/>
    <col min="5" max="5" width="10.7109375" style="1" customWidth="1"/>
    <col min="6" max="6" width="8.421875" style="1" customWidth="1"/>
    <col min="7" max="7" width="22.28125" style="1" customWidth="1"/>
    <col min="8" max="8" width="14.7109375" style="20" customWidth="1"/>
    <col min="9" max="9" width="12.8515625" style="21" customWidth="1"/>
    <col min="10" max="10" width="9.28125" style="3" customWidth="1"/>
    <col min="11" max="11" width="12.00390625" style="7" customWidth="1"/>
    <col min="12" max="12" width="12.28125" style="1" customWidth="1"/>
  </cols>
  <sheetData>
    <row r="1" spans="1:12" ht="16.5" customHeight="1">
      <c r="A1" s="176" t="s">
        <v>24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16.5" customHeight="1">
      <c r="A2" s="164" t="s">
        <v>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16.5" customHeight="1">
      <c r="A3" s="176" t="s">
        <v>25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</row>
    <row r="4" spans="1:12" ht="16.5" customHeight="1">
      <c r="A4" s="164" t="s">
        <v>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</row>
    <row r="5" spans="1:12" ht="8.2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7.25" customHeight="1">
      <c r="A6" s="141" t="s">
        <v>99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12" ht="14.25" customHeight="1">
      <c r="A7" s="175" t="s">
        <v>86</v>
      </c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</row>
    <row r="8" spans="1:12" ht="16.5" customHeight="1" thickBot="1">
      <c r="A8" s="156" t="s">
        <v>100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</row>
    <row r="9" spans="1:12" ht="17.25" customHeight="1" thickTop="1">
      <c r="A9" s="172" t="s">
        <v>29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4"/>
    </row>
    <row r="10" spans="1:12" ht="12" customHeight="1">
      <c r="A10" s="142" t="s">
        <v>125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4"/>
    </row>
    <row r="11" spans="1:12" ht="12" customHeight="1">
      <c r="A11" s="157" t="s">
        <v>124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9"/>
    </row>
    <row r="12" spans="1:12" s="36" customFormat="1" ht="12" customHeight="1">
      <c r="A12" s="48" t="s">
        <v>87</v>
      </c>
      <c r="B12" s="28"/>
      <c r="C12" s="29"/>
      <c r="D12" s="30"/>
      <c r="E12" s="31"/>
      <c r="F12" s="31"/>
      <c r="G12" s="32"/>
      <c r="H12" s="33" t="s">
        <v>98</v>
      </c>
      <c r="I12" s="34"/>
      <c r="J12" s="35"/>
      <c r="K12" s="55"/>
      <c r="L12" s="49" t="s">
        <v>88</v>
      </c>
    </row>
    <row r="13" spans="1:12" s="36" customFormat="1" ht="12" customHeight="1">
      <c r="A13" s="122" t="s">
        <v>30</v>
      </c>
      <c r="B13" s="11"/>
      <c r="C13" s="13"/>
      <c r="D13" s="8"/>
      <c r="E13" s="9"/>
      <c r="F13" s="9"/>
      <c r="G13" s="40"/>
      <c r="H13" s="37" t="s">
        <v>97</v>
      </c>
      <c r="I13" s="38"/>
      <c r="J13" s="10"/>
      <c r="K13" s="39"/>
      <c r="L13" s="50" t="s">
        <v>89</v>
      </c>
    </row>
    <row r="14" spans="1:12" s="36" customFormat="1" ht="6.75" customHeight="1">
      <c r="A14" s="123"/>
      <c r="B14" s="104"/>
      <c r="C14" s="113"/>
      <c r="D14" s="114"/>
      <c r="E14" s="115"/>
      <c r="F14" s="115"/>
      <c r="G14" s="124"/>
      <c r="H14" s="125"/>
      <c r="I14" s="103"/>
      <c r="J14" s="126"/>
      <c r="K14" s="127"/>
      <c r="L14" s="128"/>
    </row>
    <row r="15" spans="1:12" s="132" customFormat="1" ht="12" customHeight="1">
      <c r="A15" s="167" t="s">
        <v>0</v>
      </c>
      <c r="B15" s="168"/>
      <c r="C15" s="168"/>
      <c r="D15" s="168"/>
      <c r="E15" s="168"/>
      <c r="F15" s="168"/>
      <c r="G15" s="168"/>
      <c r="H15" s="147" t="s">
        <v>1</v>
      </c>
      <c r="I15" s="148"/>
      <c r="J15" s="148"/>
      <c r="K15" s="148"/>
      <c r="L15" s="149"/>
    </row>
    <row r="16" spans="1:12" s="36" customFormat="1" ht="12" customHeight="1">
      <c r="A16" s="51" t="s">
        <v>2</v>
      </c>
      <c r="B16" s="112"/>
      <c r="C16" s="113"/>
      <c r="D16" s="114"/>
      <c r="E16" s="115"/>
      <c r="F16" s="115"/>
      <c r="G16" s="116"/>
      <c r="H16" s="102" t="s">
        <v>94</v>
      </c>
      <c r="I16" s="103"/>
      <c r="J16" s="104"/>
      <c r="K16" s="105"/>
      <c r="L16" s="106"/>
    </row>
    <row r="17" spans="1:12" s="36" customFormat="1" ht="12" customHeight="1">
      <c r="A17" s="51" t="s">
        <v>3</v>
      </c>
      <c r="B17" s="112"/>
      <c r="C17" s="113"/>
      <c r="D17" s="114"/>
      <c r="E17" s="115"/>
      <c r="F17" s="115"/>
      <c r="G17" s="116" t="s">
        <v>90</v>
      </c>
      <c r="H17" s="102" t="s">
        <v>95</v>
      </c>
      <c r="I17" s="103"/>
      <c r="J17" s="104"/>
      <c r="K17" s="105"/>
      <c r="L17" s="107"/>
    </row>
    <row r="18" spans="1:12" s="36" customFormat="1" ht="12" customHeight="1">
      <c r="A18" s="51" t="s">
        <v>4</v>
      </c>
      <c r="B18" s="112"/>
      <c r="C18" s="113"/>
      <c r="D18" s="114"/>
      <c r="E18" s="115"/>
      <c r="F18" s="115"/>
      <c r="G18" s="116" t="s">
        <v>91</v>
      </c>
      <c r="H18" s="102" t="s">
        <v>96</v>
      </c>
      <c r="I18" s="103"/>
      <c r="J18" s="104"/>
      <c r="K18" s="105"/>
      <c r="L18" s="107"/>
    </row>
    <row r="19" spans="1:12" s="36" customFormat="1" ht="12" customHeight="1" thickBot="1">
      <c r="A19" s="52" t="s">
        <v>5</v>
      </c>
      <c r="B19" s="117"/>
      <c r="C19" s="118"/>
      <c r="D19" s="119"/>
      <c r="E19" s="120"/>
      <c r="F19" s="120"/>
      <c r="G19" s="121" t="s">
        <v>92</v>
      </c>
      <c r="H19" s="56" t="s">
        <v>101</v>
      </c>
      <c r="I19" s="108"/>
      <c r="J19" s="109"/>
      <c r="K19" s="110" t="s">
        <v>102</v>
      </c>
      <c r="L19" s="111" t="s">
        <v>103</v>
      </c>
    </row>
    <row r="20" spans="1:12" s="54" customFormat="1" ht="8.25" customHeight="1" thickBot="1" thickTop="1">
      <c r="A20" s="9"/>
      <c r="B20" s="11"/>
      <c r="C20" s="13"/>
      <c r="D20" s="8"/>
      <c r="E20" s="9"/>
      <c r="F20" s="9"/>
      <c r="G20" s="40"/>
      <c r="H20" s="53"/>
      <c r="I20" s="38"/>
      <c r="J20" s="11"/>
      <c r="K20" s="12"/>
      <c r="L20" s="47"/>
    </row>
    <row r="21" spans="1:12" s="130" customFormat="1" ht="12" customHeight="1" thickTop="1">
      <c r="A21" s="150" t="s">
        <v>74</v>
      </c>
      <c r="B21" s="145" t="s">
        <v>122</v>
      </c>
      <c r="C21" s="169" t="s">
        <v>123</v>
      </c>
      <c r="D21" s="160" t="s">
        <v>39</v>
      </c>
      <c r="E21" s="160" t="s">
        <v>40</v>
      </c>
      <c r="F21" s="160" t="s">
        <v>41</v>
      </c>
      <c r="G21" s="160" t="s">
        <v>73</v>
      </c>
      <c r="H21" s="162" t="s">
        <v>75</v>
      </c>
      <c r="I21" s="162" t="s">
        <v>76</v>
      </c>
      <c r="J21" s="145" t="s">
        <v>77</v>
      </c>
      <c r="K21" s="152" t="s">
        <v>78</v>
      </c>
      <c r="L21" s="154" t="s">
        <v>79</v>
      </c>
    </row>
    <row r="22" spans="1:12" s="130" customFormat="1" ht="12" customHeight="1">
      <c r="A22" s="151"/>
      <c r="B22" s="146"/>
      <c r="C22" s="170"/>
      <c r="D22" s="161"/>
      <c r="E22" s="161"/>
      <c r="F22" s="161"/>
      <c r="G22" s="161"/>
      <c r="H22" s="163"/>
      <c r="I22" s="163"/>
      <c r="J22" s="146"/>
      <c r="K22" s="153"/>
      <c r="L22" s="155"/>
    </row>
    <row r="23" spans="1:12" s="19" customFormat="1" ht="14.25" customHeight="1">
      <c r="A23" s="60">
        <v>1</v>
      </c>
      <c r="B23" s="23">
        <v>79</v>
      </c>
      <c r="C23" s="4">
        <v>10096561157</v>
      </c>
      <c r="D23" s="27" t="s">
        <v>60</v>
      </c>
      <c r="E23" s="14" t="s">
        <v>61</v>
      </c>
      <c r="F23" s="14" t="s">
        <v>10</v>
      </c>
      <c r="G23" s="14" t="s">
        <v>93</v>
      </c>
      <c r="H23" s="61">
        <v>0.014976851851851852</v>
      </c>
      <c r="I23" s="57"/>
      <c r="J23" s="59">
        <f>_xlfn.IFERROR($K$19*3600/(HOUR(H23)*3600+MINUTE(H23)*60+SECOND(H23)),"")</f>
        <v>38.948995363214834</v>
      </c>
      <c r="K23" s="25" t="s">
        <v>10</v>
      </c>
      <c r="L23" s="62"/>
    </row>
    <row r="24" spans="1:12" s="19" customFormat="1" ht="14.25" customHeight="1">
      <c r="A24" s="60">
        <v>2</v>
      </c>
      <c r="B24" s="23">
        <v>6</v>
      </c>
      <c r="C24" s="4">
        <v>10105908624</v>
      </c>
      <c r="D24" s="27" t="s">
        <v>20</v>
      </c>
      <c r="E24" s="14" t="s">
        <v>34</v>
      </c>
      <c r="F24" s="14" t="s">
        <v>10</v>
      </c>
      <c r="G24" s="14" t="s">
        <v>27</v>
      </c>
      <c r="H24" s="61">
        <v>0.015150462962962963</v>
      </c>
      <c r="I24" s="57">
        <f>H24-$H$23</f>
        <v>0.0001736111111111105</v>
      </c>
      <c r="J24" s="59">
        <f aca="true" t="shared" si="0" ref="J24:J45">_xlfn.IFERROR($K$19*3600/(HOUR(H24)*3600+MINUTE(H24)*60+SECOND(H24)),"")</f>
        <v>38.50267379679144</v>
      </c>
      <c r="K24" s="25" t="s">
        <v>10</v>
      </c>
      <c r="L24" s="62"/>
    </row>
    <row r="25" spans="1:12" s="19" customFormat="1" ht="14.25" customHeight="1">
      <c r="A25" s="60">
        <v>3</v>
      </c>
      <c r="B25" s="23">
        <v>80</v>
      </c>
      <c r="C25" s="4">
        <v>10107167806</v>
      </c>
      <c r="D25" s="27" t="s">
        <v>62</v>
      </c>
      <c r="E25" s="14" t="s">
        <v>84</v>
      </c>
      <c r="F25" s="14" t="s">
        <v>10</v>
      </c>
      <c r="G25" s="14" t="s">
        <v>93</v>
      </c>
      <c r="H25" s="61">
        <v>0.015416666666666667</v>
      </c>
      <c r="I25" s="57">
        <f aca="true" t="shared" si="1" ref="I25:I45">H25-$H$23</f>
        <v>0.00043981481481481476</v>
      </c>
      <c r="J25" s="59">
        <f t="shared" si="0"/>
        <v>37.83783783783784</v>
      </c>
      <c r="K25" s="25" t="s">
        <v>10</v>
      </c>
      <c r="L25" s="62"/>
    </row>
    <row r="26" spans="1:12" s="19" customFormat="1" ht="14.25" customHeight="1">
      <c r="A26" s="60">
        <v>4</v>
      </c>
      <c r="B26" s="23">
        <v>1</v>
      </c>
      <c r="C26" s="4">
        <v>10104923769</v>
      </c>
      <c r="D26" s="27" t="s">
        <v>15</v>
      </c>
      <c r="E26" s="14" t="s">
        <v>85</v>
      </c>
      <c r="F26" s="14" t="s">
        <v>10</v>
      </c>
      <c r="G26" s="14" t="s">
        <v>27</v>
      </c>
      <c r="H26" s="61">
        <v>0.015486111111111199</v>
      </c>
      <c r="I26" s="57">
        <f t="shared" si="1"/>
        <v>0.0005092592592593464</v>
      </c>
      <c r="J26" s="59">
        <f t="shared" si="0"/>
        <v>37.66816143497758</v>
      </c>
      <c r="K26" s="25" t="s">
        <v>10</v>
      </c>
      <c r="L26" s="62"/>
    </row>
    <row r="27" spans="1:12" s="19" customFormat="1" ht="14.25" customHeight="1">
      <c r="A27" s="60">
        <v>5</v>
      </c>
      <c r="B27" s="26">
        <v>8</v>
      </c>
      <c r="C27" s="4">
        <v>10104617817</v>
      </c>
      <c r="D27" s="27" t="s">
        <v>22</v>
      </c>
      <c r="E27" s="14" t="s">
        <v>37</v>
      </c>
      <c r="F27" s="14" t="s">
        <v>10</v>
      </c>
      <c r="G27" s="14" t="s">
        <v>27</v>
      </c>
      <c r="H27" s="61">
        <v>0.015694444444444525</v>
      </c>
      <c r="I27" s="57">
        <f t="shared" si="1"/>
        <v>0.0007175925925926724</v>
      </c>
      <c r="J27" s="59">
        <f t="shared" si="0"/>
        <v>37.16814159292036</v>
      </c>
      <c r="K27" s="25" t="s">
        <v>10</v>
      </c>
      <c r="L27" s="62"/>
    </row>
    <row r="28" spans="1:12" s="19" customFormat="1" ht="14.25" customHeight="1">
      <c r="A28" s="60">
        <v>6</v>
      </c>
      <c r="B28" s="26">
        <v>4</v>
      </c>
      <c r="C28" s="4">
        <v>10115078760</v>
      </c>
      <c r="D28" s="27" t="s">
        <v>18</v>
      </c>
      <c r="E28" s="14" t="s">
        <v>33</v>
      </c>
      <c r="F28" s="14" t="s">
        <v>104</v>
      </c>
      <c r="G28" s="14" t="s">
        <v>27</v>
      </c>
      <c r="H28" s="61">
        <v>0.015844907407407453</v>
      </c>
      <c r="I28" s="57">
        <f t="shared" si="1"/>
        <v>0.000868055555555601</v>
      </c>
      <c r="J28" s="59">
        <f t="shared" si="0"/>
        <v>36.81519357195033</v>
      </c>
      <c r="K28" s="25"/>
      <c r="L28" s="62"/>
    </row>
    <row r="29" spans="1:12" s="19" customFormat="1" ht="14.25" customHeight="1">
      <c r="A29" s="60">
        <v>7</v>
      </c>
      <c r="B29" s="23">
        <v>78</v>
      </c>
      <c r="C29" s="4">
        <v>10083844154</v>
      </c>
      <c r="D29" s="27" t="s">
        <v>57</v>
      </c>
      <c r="E29" s="14" t="s">
        <v>58</v>
      </c>
      <c r="F29" s="14" t="s">
        <v>104</v>
      </c>
      <c r="G29" s="14" t="s">
        <v>93</v>
      </c>
      <c r="H29" s="61">
        <v>0.015856481481481485</v>
      </c>
      <c r="I29" s="57">
        <f t="shared" si="1"/>
        <v>0.000879629629629633</v>
      </c>
      <c r="J29" s="59">
        <f t="shared" si="0"/>
        <v>36.78832116788321</v>
      </c>
      <c r="K29" s="25"/>
      <c r="L29" s="62"/>
    </row>
    <row r="30" spans="1:12" s="19" customFormat="1" ht="14.25" customHeight="1">
      <c r="A30" s="60">
        <v>8</v>
      </c>
      <c r="B30" s="26">
        <v>62</v>
      </c>
      <c r="C30" s="4">
        <v>10116168291</v>
      </c>
      <c r="D30" s="27" t="s">
        <v>48</v>
      </c>
      <c r="E30" s="14" t="s">
        <v>49</v>
      </c>
      <c r="F30" s="14" t="s">
        <v>104</v>
      </c>
      <c r="G30" s="14" t="s">
        <v>50</v>
      </c>
      <c r="H30" s="61">
        <v>0.015995370370370403</v>
      </c>
      <c r="I30" s="57">
        <f t="shared" si="1"/>
        <v>0.0010185185185185505</v>
      </c>
      <c r="J30" s="59">
        <f t="shared" si="0"/>
        <v>36.46888567293777</v>
      </c>
      <c r="K30" s="25"/>
      <c r="L30" s="62"/>
    </row>
    <row r="31" spans="1:12" s="19" customFormat="1" ht="14.25" customHeight="1">
      <c r="A31" s="60">
        <v>9</v>
      </c>
      <c r="B31" s="23">
        <v>7</v>
      </c>
      <c r="C31" s="4">
        <v>10105092006</v>
      </c>
      <c r="D31" s="27" t="s">
        <v>21</v>
      </c>
      <c r="E31" s="14" t="s">
        <v>35</v>
      </c>
      <c r="F31" s="14" t="s">
        <v>10</v>
      </c>
      <c r="G31" s="14" t="s">
        <v>27</v>
      </c>
      <c r="H31" s="61">
        <v>0.016064814814814813</v>
      </c>
      <c r="I31" s="57">
        <f t="shared" si="1"/>
        <v>0.0010879629629629607</v>
      </c>
      <c r="J31" s="59">
        <f t="shared" si="0"/>
        <v>36.31123919308357</v>
      </c>
      <c r="K31" s="25"/>
      <c r="L31" s="62"/>
    </row>
    <row r="32" spans="1:12" s="19" customFormat="1" ht="14.25" customHeight="1">
      <c r="A32" s="60">
        <v>10</v>
      </c>
      <c r="B32" s="23">
        <v>43</v>
      </c>
      <c r="C32" s="4">
        <v>10124554044</v>
      </c>
      <c r="D32" s="27" t="s">
        <v>54</v>
      </c>
      <c r="E32" s="14" t="s">
        <v>55</v>
      </c>
      <c r="F32" s="14" t="s">
        <v>10</v>
      </c>
      <c r="G32" s="14" t="s">
        <v>53</v>
      </c>
      <c r="H32" s="61">
        <v>0.01614583333333334</v>
      </c>
      <c r="I32" s="57">
        <f t="shared" si="1"/>
        <v>0.0011689814814814861</v>
      </c>
      <c r="J32" s="59">
        <f t="shared" si="0"/>
        <v>36.12903225806452</v>
      </c>
      <c r="K32" s="25"/>
      <c r="L32" s="62"/>
    </row>
    <row r="33" spans="1:12" s="19" customFormat="1" ht="14.25" customHeight="1">
      <c r="A33" s="60">
        <v>11</v>
      </c>
      <c r="B33" s="26">
        <v>2</v>
      </c>
      <c r="C33" s="4">
        <v>10113848173</v>
      </c>
      <c r="D33" s="27" t="s">
        <v>16</v>
      </c>
      <c r="E33" s="14" t="s">
        <v>31</v>
      </c>
      <c r="F33" s="14" t="s">
        <v>10</v>
      </c>
      <c r="G33" s="14" t="s">
        <v>27</v>
      </c>
      <c r="H33" s="61">
        <v>0.016180555555555573</v>
      </c>
      <c r="I33" s="57">
        <f t="shared" si="1"/>
        <v>0.0012037037037037207</v>
      </c>
      <c r="J33" s="59">
        <f t="shared" si="0"/>
        <v>36.05150214592275</v>
      </c>
      <c r="K33" s="25"/>
      <c r="L33" s="62"/>
    </row>
    <row r="34" spans="1:12" s="19" customFormat="1" ht="14.25" customHeight="1">
      <c r="A34" s="60">
        <v>12</v>
      </c>
      <c r="B34" s="23">
        <v>3</v>
      </c>
      <c r="C34" s="4">
        <v>10104689858</v>
      </c>
      <c r="D34" s="27" t="s">
        <v>17</v>
      </c>
      <c r="E34" s="14" t="s">
        <v>32</v>
      </c>
      <c r="F34" s="14" t="s">
        <v>104</v>
      </c>
      <c r="G34" s="14" t="s">
        <v>27</v>
      </c>
      <c r="H34" s="61">
        <v>0.016261574074074085</v>
      </c>
      <c r="I34" s="57">
        <f t="shared" si="1"/>
        <v>0.0012847222222222322</v>
      </c>
      <c r="J34" s="59">
        <f t="shared" si="0"/>
        <v>35.87188612099644</v>
      </c>
      <c r="K34" s="25"/>
      <c r="L34" s="62"/>
    </row>
    <row r="35" spans="1:12" s="19" customFormat="1" ht="14.25" customHeight="1">
      <c r="A35" s="60">
        <v>13</v>
      </c>
      <c r="B35" s="23">
        <v>98</v>
      </c>
      <c r="C35" s="4">
        <v>10113101576</v>
      </c>
      <c r="D35" s="27" t="s">
        <v>70</v>
      </c>
      <c r="E35" s="14" t="s">
        <v>71</v>
      </c>
      <c r="F35" s="14" t="s">
        <v>104</v>
      </c>
      <c r="G35" s="14" t="s">
        <v>72</v>
      </c>
      <c r="H35" s="61">
        <v>0.016331018518518516</v>
      </c>
      <c r="I35" s="57">
        <f t="shared" si="1"/>
        <v>0.0013541666666666632</v>
      </c>
      <c r="J35" s="59">
        <f t="shared" si="0"/>
        <v>35.719347980155916</v>
      </c>
      <c r="K35" s="25"/>
      <c r="L35" s="62"/>
    </row>
    <row r="36" spans="1:12" s="19" customFormat="1" ht="14.25" customHeight="1">
      <c r="A36" s="60">
        <v>14</v>
      </c>
      <c r="B36" s="23">
        <v>60</v>
      </c>
      <c r="C36" s="4">
        <v>10113788256</v>
      </c>
      <c r="D36" s="27" t="s">
        <v>42</v>
      </c>
      <c r="E36" s="14" t="s">
        <v>43</v>
      </c>
      <c r="F36" s="14" t="s">
        <v>10</v>
      </c>
      <c r="G36" s="14" t="s">
        <v>50</v>
      </c>
      <c r="H36" s="61">
        <v>0.016412037037037044</v>
      </c>
      <c r="I36" s="57">
        <f t="shared" si="1"/>
        <v>0.0014351851851851921</v>
      </c>
      <c r="J36" s="59">
        <f t="shared" si="0"/>
        <v>35.54301833568406</v>
      </c>
      <c r="K36" s="25"/>
      <c r="L36" s="62"/>
    </row>
    <row r="37" spans="1:12" s="19" customFormat="1" ht="14.25" customHeight="1">
      <c r="A37" s="60">
        <v>15</v>
      </c>
      <c r="B37" s="23">
        <v>5</v>
      </c>
      <c r="C37" s="4">
        <v>10115074720</v>
      </c>
      <c r="D37" s="27" t="s">
        <v>19</v>
      </c>
      <c r="E37" s="14" t="s">
        <v>38</v>
      </c>
      <c r="F37" s="14" t="s">
        <v>10</v>
      </c>
      <c r="G37" s="14" t="s">
        <v>27</v>
      </c>
      <c r="H37" s="61">
        <v>0.016516203703703707</v>
      </c>
      <c r="I37" s="57">
        <f t="shared" si="1"/>
        <v>0.0015393518518518542</v>
      </c>
      <c r="J37" s="59">
        <f t="shared" si="0"/>
        <v>35.31885073580939</v>
      </c>
      <c r="K37" s="25"/>
      <c r="L37" s="62"/>
    </row>
    <row r="38" spans="1:12" s="19" customFormat="1" ht="14.25" customHeight="1">
      <c r="A38" s="60">
        <v>16</v>
      </c>
      <c r="B38" s="23">
        <v>32</v>
      </c>
      <c r="C38" s="4">
        <v>10113225252</v>
      </c>
      <c r="D38" s="27" t="s">
        <v>80</v>
      </c>
      <c r="E38" s="14" t="s">
        <v>81</v>
      </c>
      <c r="F38" s="14" t="s">
        <v>105</v>
      </c>
      <c r="G38" s="14" t="s">
        <v>82</v>
      </c>
      <c r="H38" s="61">
        <v>0.01681712962962963</v>
      </c>
      <c r="I38" s="57">
        <f t="shared" si="1"/>
        <v>0.0018402777777777775</v>
      </c>
      <c r="J38" s="59">
        <f t="shared" si="0"/>
        <v>34.68685478320716</v>
      </c>
      <c r="K38" s="25"/>
      <c r="L38" s="62"/>
    </row>
    <row r="39" spans="1:12" s="19" customFormat="1" ht="14.25" customHeight="1">
      <c r="A39" s="60">
        <v>17</v>
      </c>
      <c r="B39" s="23">
        <v>50</v>
      </c>
      <c r="C39" s="4">
        <v>10105798991</v>
      </c>
      <c r="D39" s="27" t="s">
        <v>56</v>
      </c>
      <c r="E39" s="14" t="s">
        <v>52</v>
      </c>
      <c r="F39" s="14" t="s">
        <v>104</v>
      </c>
      <c r="G39" s="14" t="s">
        <v>51</v>
      </c>
      <c r="H39" s="61">
        <v>0.017256944444444446</v>
      </c>
      <c r="I39" s="57">
        <f t="shared" si="1"/>
        <v>0.002280092592592594</v>
      </c>
      <c r="J39" s="59">
        <f t="shared" si="0"/>
        <v>33.80281690140845</v>
      </c>
      <c r="K39" s="25"/>
      <c r="L39" s="62"/>
    </row>
    <row r="40" spans="1:12" s="19" customFormat="1" ht="14.25" customHeight="1">
      <c r="A40" s="60">
        <v>18</v>
      </c>
      <c r="B40" s="23">
        <v>61</v>
      </c>
      <c r="C40" s="4">
        <v>10113021451</v>
      </c>
      <c r="D40" s="27" t="s">
        <v>44</v>
      </c>
      <c r="E40" s="14" t="s">
        <v>45</v>
      </c>
      <c r="F40" s="14" t="s">
        <v>105</v>
      </c>
      <c r="G40" s="14" t="s">
        <v>50</v>
      </c>
      <c r="H40" s="61">
        <v>0.01741898148148154</v>
      </c>
      <c r="I40" s="57">
        <f t="shared" si="1"/>
        <v>0.0024421296296296864</v>
      </c>
      <c r="J40" s="59">
        <f t="shared" si="0"/>
        <v>33.48837209302326</v>
      </c>
      <c r="K40" s="25"/>
      <c r="L40" s="62"/>
    </row>
    <row r="41" spans="1:12" s="19" customFormat="1" ht="14.25" customHeight="1">
      <c r="A41" s="60">
        <v>19</v>
      </c>
      <c r="B41" s="23">
        <v>59</v>
      </c>
      <c r="C41" s="4">
        <v>10116255086</v>
      </c>
      <c r="D41" s="27" t="s">
        <v>46</v>
      </c>
      <c r="E41" s="14" t="s">
        <v>47</v>
      </c>
      <c r="F41" s="14" t="s">
        <v>10</v>
      </c>
      <c r="G41" s="14" t="s">
        <v>50</v>
      </c>
      <c r="H41" s="61">
        <v>0.01747685185185186</v>
      </c>
      <c r="I41" s="57">
        <f t="shared" si="1"/>
        <v>0.002500000000000009</v>
      </c>
      <c r="J41" s="59">
        <f t="shared" si="0"/>
        <v>33.37748344370861</v>
      </c>
      <c r="K41" s="25"/>
      <c r="L41" s="62"/>
    </row>
    <row r="42" spans="1:12" s="19" customFormat="1" ht="14.25" customHeight="1">
      <c r="A42" s="60">
        <v>20</v>
      </c>
      <c r="B42" s="23">
        <v>69</v>
      </c>
      <c r="C42" s="4">
        <v>10128041495</v>
      </c>
      <c r="D42" s="27" t="s">
        <v>69</v>
      </c>
      <c r="E42" s="14" t="s">
        <v>36</v>
      </c>
      <c r="F42" s="14" t="s">
        <v>104</v>
      </c>
      <c r="G42" s="14" t="s">
        <v>26</v>
      </c>
      <c r="H42" s="61">
        <v>0.017708333333333333</v>
      </c>
      <c r="I42" s="57">
        <f t="shared" si="1"/>
        <v>0.0027314814814814806</v>
      </c>
      <c r="J42" s="59">
        <f t="shared" si="0"/>
        <v>32.94117647058823</v>
      </c>
      <c r="K42" s="25"/>
      <c r="L42" s="62"/>
    </row>
    <row r="43" spans="1:12" s="19" customFormat="1" ht="14.25" customHeight="1">
      <c r="A43" s="60">
        <v>21</v>
      </c>
      <c r="B43" s="23">
        <v>35</v>
      </c>
      <c r="C43" s="4">
        <v>10130776289</v>
      </c>
      <c r="D43" s="27" t="s">
        <v>64</v>
      </c>
      <c r="E43" s="14" t="s">
        <v>63</v>
      </c>
      <c r="F43" s="14" t="s">
        <v>105</v>
      </c>
      <c r="G43" s="14" t="s">
        <v>59</v>
      </c>
      <c r="H43" s="61">
        <v>0.018182870370370374</v>
      </c>
      <c r="I43" s="57">
        <f t="shared" si="1"/>
        <v>0.0032060185185185212</v>
      </c>
      <c r="J43" s="59">
        <f t="shared" si="0"/>
        <v>32.081476766390836</v>
      </c>
      <c r="K43" s="25"/>
      <c r="L43" s="62"/>
    </row>
    <row r="44" spans="1:12" s="19" customFormat="1" ht="14.25" customHeight="1">
      <c r="A44" s="60">
        <v>22</v>
      </c>
      <c r="B44" s="23">
        <v>68</v>
      </c>
      <c r="C44" s="4">
        <v>10120162873</v>
      </c>
      <c r="D44" s="27" t="s">
        <v>23</v>
      </c>
      <c r="E44" s="14" t="s">
        <v>68</v>
      </c>
      <c r="F44" s="14" t="s">
        <v>105</v>
      </c>
      <c r="G44" s="14" t="s">
        <v>26</v>
      </c>
      <c r="H44" s="61">
        <v>0.018298611111111113</v>
      </c>
      <c r="I44" s="57">
        <f t="shared" si="1"/>
        <v>0.0033217592592592604</v>
      </c>
      <c r="J44" s="59">
        <f t="shared" si="0"/>
        <v>31.87855787476281</v>
      </c>
      <c r="K44" s="25"/>
      <c r="L44" s="62"/>
    </row>
    <row r="45" spans="1:12" s="19" customFormat="1" ht="14.25" customHeight="1">
      <c r="A45" s="60">
        <v>23</v>
      </c>
      <c r="B45" s="23">
        <v>33</v>
      </c>
      <c r="C45" s="4">
        <v>10116267012</v>
      </c>
      <c r="D45" s="27" t="s">
        <v>83</v>
      </c>
      <c r="E45" s="14" t="s">
        <v>65</v>
      </c>
      <c r="F45" s="14" t="s">
        <v>105</v>
      </c>
      <c r="G45" s="14" t="s">
        <v>82</v>
      </c>
      <c r="H45" s="61">
        <v>0.01885416666666668</v>
      </c>
      <c r="I45" s="57">
        <f t="shared" si="1"/>
        <v>0.0038773148148148265</v>
      </c>
      <c r="J45" s="59">
        <f t="shared" si="0"/>
        <v>30.939226519337016</v>
      </c>
      <c r="K45" s="25"/>
      <c r="L45" s="62"/>
    </row>
    <row r="46" spans="1:12" s="19" customFormat="1" ht="14.25" customHeight="1" thickBot="1">
      <c r="A46" s="63" t="s">
        <v>117</v>
      </c>
      <c r="B46" s="64">
        <v>44</v>
      </c>
      <c r="C46" s="65">
        <v>10120033945</v>
      </c>
      <c r="D46" s="66" t="s">
        <v>66</v>
      </c>
      <c r="E46" s="67" t="s">
        <v>67</v>
      </c>
      <c r="F46" s="67" t="s">
        <v>104</v>
      </c>
      <c r="G46" s="67" t="s">
        <v>53</v>
      </c>
      <c r="H46" s="68"/>
      <c r="I46" s="58"/>
      <c r="J46" s="46"/>
      <c r="K46" s="69"/>
      <c r="L46" s="70"/>
    </row>
    <row r="47" spans="1:12" ht="8.25" customHeight="1" thickBot="1" thickTop="1">
      <c r="A47" s="42"/>
      <c r="B47" s="15"/>
      <c r="C47" s="41"/>
      <c r="D47" s="18"/>
      <c r="E47" s="17"/>
      <c r="F47" s="17"/>
      <c r="G47" s="17"/>
      <c r="H47" s="43"/>
      <c r="I47" s="22"/>
      <c r="J47" s="44"/>
      <c r="K47" s="16"/>
      <c r="L47" s="45"/>
    </row>
    <row r="48" spans="1:12" s="19" customFormat="1" ht="15" customHeight="1" thickTop="1">
      <c r="A48" s="165" t="s">
        <v>106</v>
      </c>
      <c r="B48" s="166"/>
      <c r="C48" s="166"/>
      <c r="D48" s="166"/>
      <c r="E48" s="129"/>
      <c r="F48" s="129"/>
      <c r="G48" s="166" t="s">
        <v>107</v>
      </c>
      <c r="H48" s="166"/>
      <c r="I48" s="166"/>
      <c r="J48" s="166"/>
      <c r="K48" s="166"/>
      <c r="L48" s="171"/>
    </row>
    <row r="49" spans="1:12" s="79" customFormat="1" ht="10.5" customHeight="1">
      <c r="A49" s="71" t="s">
        <v>118</v>
      </c>
      <c r="B49" s="72"/>
      <c r="C49" s="73"/>
      <c r="D49" s="74"/>
      <c r="E49" s="74"/>
      <c r="F49" s="74"/>
      <c r="G49" s="75" t="s">
        <v>28</v>
      </c>
      <c r="H49" s="76">
        <v>12</v>
      </c>
      <c r="I49" s="77"/>
      <c r="J49" s="77"/>
      <c r="K49" s="75" t="s">
        <v>108</v>
      </c>
      <c r="L49" s="78">
        <f>COUNTIF(F$21:F65,"ЗМС")</f>
        <v>0</v>
      </c>
    </row>
    <row r="50" spans="1:12" s="79" customFormat="1" ht="10.5" customHeight="1">
      <c r="A50" s="71" t="s">
        <v>119</v>
      </c>
      <c r="B50" s="72"/>
      <c r="C50" s="80"/>
      <c r="D50" s="74"/>
      <c r="E50" s="74"/>
      <c r="F50" s="74"/>
      <c r="G50" s="81" t="s">
        <v>11</v>
      </c>
      <c r="H50" s="82">
        <f>H51+H56</f>
        <v>24</v>
      </c>
      <c r="I50" s="77"/>
      <c r="J50" s="77"/>
      <c r="K50" s="81" t="s">
        <v>109</v>
      </c>
      <c r="L50" s="83">
        <f>COUNTIF(F$21:F65,"МСМК")</f>
        <v>0</v>
      </c>
    </row>
    <row r="51" spans="1:12" s="79" customFormat="1" ht="10.5" customHeight="1">
      <c r="A51" s="71" t="s">
        <v>120</v>
      </c>
      <c r="B51" s="72"/>
      <c r="C51" s="84"/>
      <c r="D51" s="74"/>
      <c r="E51" s="74"/>
      <c r="F51" s="74"/>
      <c r="G51" s="81" t="s">
        <v>12</v>
      </c>
      <c r="H51" s="82">
        <f>H52+H54+H53+H55</f>
        <v>23</v>
      </c>
      <c r="I51" s="77"/>
      <c r="J51" s="77"/>
      <c r="K51" s="81" t="s">
        <v>110</v>
      </c>
      <c r="L51" s="83">
        <f>COUNTIF(F$21:F47,"МС")</f>
        <v>0</v>
      </c>
    </row>
    <row r="52" spans="1:12" s="79" customFormat="1" ht="10.5" customHeight="1">
      <c r="A52" s="71" t="s">
        <v>121</v>
      </c>
      <c r="B52" s="72"/>
      <c r="C52" s="84"/>
      <c r="D52" s="74"/>
      <c r="E52" s="74"/>
      <c r="F52" s="74"/>
      <c r="G52" s="81" t="s">
        <v>13</v>
      </c>
      <c r="H52" s="82">
        <f>COUNT(A23:A46)</f>
        <v>23</v>
      </c>
      <c r="I52" s="77"/>
      <c r="J52" s="77"/>
      <c r="K52" s="81" t="s">
        <v>10</v>
      </c>
      <c r="L52" s="83">
        <f>COUNTIF(F$20:F47,"КМС")</f>
        <v>11</v>
      </c>
    </row>
    <row r="53" spans="1:12" s="79" customFormat="1" ht="10.5" customHeight="1">
      <c r="A53" s="85"/>
      <c r="B53" s="72"/>
      <c r="C53" s="84"/>
      <c r="D53" s="74"/>
      <c r="E53" s="86"/>
      <c r="F53" s="86"/>
      <c r="G53" s="81" t="s">
        <v>111</v>
      </c>
      <c r="H53" s="82">
        <f>COUNTIF(A23:A46,"НФ")</f>
        <v>0</v>
      </c>
      <c r="I53" s="77"/>
      <c r="J53" s="77"/>
      <c r="K53" s="81" t="s">
        <v>104</v>
      </c>
      <c r="L53" s="83">
        <f>COUNTIF(F$22:F65,"1 СР")</f>
        <v>8</v>
      </c>
    </row>
    <row r="54" spans="1:12" s="79" customFormat="1" ht="10.5" customHeight="1">
      <c r="A54" s="87"/>
      <c r="B54" s="88"/>
      <c r="C54" s="89"/>
      <c r="D54" s="74"/>
      <c r="E54" s="86"/>
      <c r="F54" s="86"/>
      <c r="G54" s="81" t="s">
        <v>112</v>
      </c>
      <c r="H54" s="82">
        <f>COUNTIF(A23:A46,"ЛИМ")</f>
        <v>0</v>
      </c>
      <c r="I54" s="77"/>
      <c r="J54" s="77"/>
      <c r="K54" s="81" t="s">
        <v>105</v>
      </c>
      <c r="L54" s="83">
        <f>COUNTIF(F$22:F65,"2 СР")</f>
        <v>5</v>
      </c>
    </row>
    <row r="55" spans="1:12" s="79" customFormat="1" ht="10.5" customHeight="1">
      <c r="A55" s="90"/>
      <c r="B55" s="72"/>
      <c r="C55" s="91"/>
      <c r="D55" s="74"/>
      <c r="E55" s="74"/>
      <c r="F55" s="74"/>
      <c r="G55" s="81" t="s">
        <v>14</v>
      </c>
      <c r="H55" s="82">
        <f>COUNTIF(A23:A46,"ДСКВ")</f>
        <v>0</v>
      </c>
      <c r="I55" s="77"/>
      <c r="J55" s="77"/>
      <c r="K55" s="81" t="s">
        <v>113</v>
      </c>
      <c r="L55" s="83">
        <f>COUNTIF(F$22:F65,"3 СР")</f>
        <v>0</v>
      </c>
    </row>
    <row r="56" spans="1:12" s="79" customFormat="1" ht="10.5" customHeight="1">
      <c r="A56" s="90"/>
      <c r="B56" s="72"/>
      <c r="C56" s="91"/>
      <c r="D56" s="92"/>
      <c r="E56" s="92"/>
      <c r="F56" s="92"/>
      <c r="G56" s="81" t="s">
        <v>114</v>
      </c>
      <c r="H56" s="82">
        <f>COUNTIF(A23:A46,"НС")</f>
        <v>1</v>
      </c>
      <c r="I56" s="93"/>
      <c r="J56" s="93"/>
      <c r="K56" s="81"/>
      <c r="L56" s="94"/>
    </row>
    <row r="57" spans="1:12" s="79" customFormat="1" ht="10.5" customHeight="1">
      <c r="A57" s="95"/>
      <c r="B57" s="74"/>
      <c r="C57" s="74"/>
      <c r="D57" s="74"/>
      <c r="E57" s="74"/>
      <c r="F57" s="74"/>
      <c r="G57" s="86"/>
      <c r="H57" s="96"/>
      <c r="I57" s="97"/>
      <c r="J57" s="77"/>
      <c r="K57" s="77"/>
      <c r="L57" s="98"/>
    </row>
    <row r="58" spans="1:12" s="131" customFormat="1" ht="13.5" customHeight="1">
      <c r="A58" s="136" t="s">
        <v>115</v>
      </c>
      <c r="B58" s="137"/>
      <c r="C58" s="137"/>
      <c r="D58" s="137"/>
      <c r="E58" s="137" t="s">
        <v>6</v>
      </c>
      <c r="F58" s="137"/>
      <c r="G58" s="137"/>
      <c r="H58" s="137" t="s">
        <v>7</v>
      </c>
      <c r="I58" s="137"/>
      <c r="J58" s="137" t="s">
        <v>116</v>
      </c>
      <c r="K58" s="137"/>
      <c r="L58" s="138"/>
    </row>
    <row r="59" spans="1:12" s="79" customFormat="1" ht="10.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77"/>
      <c r="K59" s="77"/>
      <c r="L59" s="98"/>
    </row>
    <row r="60" spans="1:12" s="79" customFormat="1" ht="10.5" customHeight="1">
      <c r="A60" s="95"/>
      <c r="B60" s="74"/>
      <c r="C60" s="74"/>
      <c r="D60" s="74"/>
      <c r="E60" s="74"/>
      <c r="F60" s="74"/>
      <c r="G60" s="74"/>
      <c r="H60" s="99"/>
      <c r="I60" s="100"/>
      <c r="J60" s="77"/>
      <c r="K60" s="77"/>
      <c r="L60" s="98"/>
    </row>
    <row r="61" spans="1:12" s="79" customFormat="1" ht="10.5" customHeight="1">
      <c r="A61" s="95"/>
      <c r="B61" s="74"/>
      <c r="C61" s="74"/>
      <c r="D61" s="74"/>
      <c r="E61" s="74"/>
      <c r="F61" s="74"/>
      <c r="G61" s="74"/>
      <c r="H61" s="99"/>
      <c r="I61" s="100"/>
      <c r="J61" s="77"/>
      <c r="K61" s="77"/>
      <c r="L61" s="98"/>
    </row>
    <row r="62" spans="1:12" s="79" customFormat="1" ht="10.5" customHeight="1">
      <c r="A62" s="95"/>
      <c r="B62" s="74"/>
      <c r="C62" s="74"/>
      <c r="D62" s="74"/>
      <c r="E62" s="74"/>
      <c r="F62" s="74"/>
      <c r="G62" s="74"/>
      <c r="H62" s="99"/>
      <c r="I62" s="100"/>
      <c r="J62" s="77"/>
      <c r="K62" s="77"/>
      <c r="L62" s="98"/>
    </row>
    <row r="63" spans="1:12" s="79" customFormat="1" ht="10.5" customHeight="1">
      <c r="A63" s="95"/>
      <c r="B63" s="74"/>
      <c r="C63" s="74"/>
      <c r="D63" s="74"/>
      <c r="E63" s="74"/>
      <c r="F63" s="74"/>
      <c r="G63" s="74"/>
      <c r="H63" s="99"/>
      <c r="I63" s="100"/>
      <c r="J63" s="77"/>
      <c r="K63" s="77"/>
      <c r="L63" s="98"/>
    </row>
    <row r="64" spans="1:12" s="79" customFormat="1" ht="10.5" customHeight="1" thickBot="1">
      <c r="A64" s="133"/>
      <c r="B64" s="134"/>
      <c r="C64" s="134"/>
      <c r="D64" s="134"/>
      <c r="E64" s="134" t="str">
        <f>G17</f>
        <v>Кавтасьева Е.Г. (1 кат, г. Самара)</v>
      </c>
      <c r="F64" s="134"/>
      <c r="G64" s="134"/>
      <c r="H64" s="134" t="str">
        <f>G18</f>
        <v>Передельская С.А. (1 кат, г. Самара)</v>
      </c>
      <c r="I64" s="134"/>
      <c r="J64" s="134" t="str">
        <f>G19</f>
        <v>Осянин Ю.И. (В.К., г. Самара)</v>
      </c>
      <c r="K64" s="134"/>
      <c r="L64" s="135"/>
    </row>
    <row r="65" spans="1:12" s="79" customFormat="1" ht="10.5" customHeight="1" thickTop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</sheetData>
  <sheetProtection/>
  <mergeCells count="36">
    <mergeCell ref="F21:F22"/>
    <mergeCell ref="G48:L48"/>
    <mergeCell ref="A9:L9"/>
    <mergeCell ref="A7:L7"/>
    <mergeCell ref="A1:L1"/>
    <mergeCell ref="A3:L3"/>
    <mergeCell ref="H21:H22"/>
    <mergeCell ref="A2:L2"/>
    <mergeCell ref="A4:L4"/>
    <mergeCell ref="A48:D48"/>
    <mergeCell ref="A15:G15"/>
    <mergeCell ref="I21:I22"/>
    <mergeCell ref="J21:J22"/>
    <mergeCell ref="C21:C22"/>
    <mergeCell ref="D21:D22"/>
    <mergeCell ref="E21:E22"/>
    <mergeCell ref="A6:L6"/>
    <mergeCell ref="A10:L10"/>
    <mergeCell ref="B21:B22"/>
    <mergeCell ref="H15:L15"/>
    <mergeCell ref="A21:A22"/>
    <mergeCell ref="K21:K22"/>
    <mergeCell ref="L21:L22"/>
    <mergeCell ref="A8:L8"/>
    <mergeCell ref="A11:L11"/>
    <mergeCell ref="G21:G22"/>
    <mergeCell ref="A64:D64"/>
    <mergeCell ref="E64:G64"/>
    <mergeCell ref="H64:I64"/>
    <mergeCell ref="J64:L64"/>
    <mergeCell ref="A58:D58"/>
    <mergeCell ref="E58:G58"/>
    <mergeCell ref="H58:I58"/>
    <mergeCell ref="J58:L58"/>
    <mergeCell ref="A59:E59"/>
    <mergeCell ref="F59:I59"/>
  </mergeCells>
  <printOptions/>
  <pageMargins left="0.1968503937007874" right="0.1968503937007874" top="0.1968503937007874" bottom="0.1968503937007874" header="0" footer="0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758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Arsen</cp:lastModifiedBy>
  <cp:lastPrinted>2022-07-25T13:33:01Z</cp:lastPrinted>
  <dcterms:created xsi:type="dcterms:W3CDTF">2020-03-05T07:38:17Z</dcterms:created>
  <dcterms:modified xsi:type="dcterms:W3CDTF">2022-08-04T12:10:56Z</dcterms:modified>
  <cp:category/>
  <cp:version/>
  <cp:contentType/>
  <cp:contentStatus/>
</cp:coreProperties>
</file>