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12615" windowHeight="7350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время'!$A$1:$L$42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2" l="1"/>
  <c r="J25" i="2"/>
  <c r="J23" i="2"/>
  <c r="L34" i="2" l="1"/>
  <c r="L33" i="2"/>
  <c r="L32" i="2"/>
  <c r="L31" i="2"/>
  <c r="I31" i="2"/>
  <c r="H42" i="2" l="1"/>
  <c r="E42" i="2"/>
  <c r="I34" i="2"/>
  <c r="I33" i="2"/>
  <c r="I32" i="2"/>
  <c r="L30" i="2"/>
  <c r="L29" i="2"/>
  <c r="L28" i="2"/>
  <c r="I30" i="2" l="1"/>
  <c r="I29" i="2" s="1"/>
</calcChain>
</file>

<file path=xl/sharedStrings.xml><?xml version="1.0" encoding="utf-8"?>
<sst xmlns="http://schemas.openxmlformats.org/spreadsheetml/2006/main" count="84" uniqueCount="79">
  <si>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</si>
  <si>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</si>
  <si>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</si>
  <si>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</si>
  <si>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</si>
  <si>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</si>
  <si>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</si>
  <si>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</si>
  <si>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</si>
  <si>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</si>
  <si>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</si>
  <si>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</si>
  <si>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</si>
  <si>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</si>
  <si>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</si>
  <si>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</si>
  <si>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</si>
  <si>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</si>
  <si>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</si>
  <si>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</si>
  <si>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</si>
  <si>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</si>
  <si>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</si>
  <si>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</si>
  <si>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</si>
  <si>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</si>
  <si>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</si>
  <si>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</si>
  <si>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</si>
  <si>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</si>
  <si>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</si>
  <si>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</si>
  <si>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</si>
  <si>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</si>
  <si>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</si>
  <si>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</si>
  <si>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</si>
  <si>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</si>
  <si>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</si>
  <si>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</si>
  <si>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</si>
  <si>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</si>
  <si>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</si>
  <si>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</si>
  <si>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</si>
  <si>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</si>
  <si>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</si>
  <si>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</si>
  <si>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 xml:space="preserve">Влажность: </t>
  </si>
  <si>
    <t xml:space="preserve">Ветер: </t>
  </si>
  <si>
    <t>Девушки 13-14 лет</t>
  </si>
  <si>
    <t>Департамент физической культуры, спорта и дополнительного образования Тюменской области</t>
  </si>
  <si>
    <t>РОО "Федерация велосипедного спорта Тюменской области"</t>
  </si>
  <si>
    <t>ГАУ ТО "Центр спортивной подготовки Тюменской области"</t>
  </si>
  <si>
    <t xml:space="preserve"> МЕСТО ПРОВЕДЕНИЯ: г. Тобольск</t>
  </si>
  <si>
    <t xml:space="preserve"> ДАТА ПРОВЕДЕНИЯ: 22 мая 2022 года </t>
  </si>
  <si>
    <r>
      <t xml:space="preserve">НАЧАЛО ГОНКИ: </t>
    </r>
    <r>
      <rPr>
        <sz val="11"/>
        <rFont val="Calibri"/>
        <family val="2"/>
        <charset val="204"/>
      </rPr>
      <t>14ч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</si>
  <si>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30м</t>
    </r>
  </si>
  <si>
    <t>№ ЕКП 2022: 4688</t>
  </si>
  <si>
    <t xml:space="preserve">НАЗВАНИЕ ТРАССЫ / РЕГ.НОМЕР: </t>
  </si>
  <si>
    <t>Васильченко Анастасия</t>
  </si>
  <si>
    <t>27.02.2010</t>
  </si>
  <si>
    <t>Удмуртская республика</t>
  </si>
  <si>
    <t>БУ УР ССШОР по велоспорту</t>
  </si>
  <si>
    <t>Тимофеева Дарья</t>
  </si>
  <si>
    <t>23.06.2008</t>
  </si>
  <si>
    <t>Тюменская область</t>
  </si>
  <si>
    <t>МАУ ДО "ДЮСШ №2”г. Тобольска</t>
  </si>
  <si>
    <t>Люц Полина</t>
  </si>
  <si>
    <t>03.04.2009</t>
  </si>
  <si>
    <t>ГАУ ТО ОСШОР</t>
  </si>
  <si>
    <t>Зайцева Мария</t>
  </si>
  <si>
    <t>14.07.2009</t>
  </si>
  <si>
    <t>МАУ СШ №2 г.Тюмени</t>
  </si>
  <si>
    <t xml:space="preserve">Температура: </t>
  </si>
  <si>
    <t xml:space="preserve">Осадки: </t>
  </si>
  <si>
    <t>1 сп.юн.р.</t>
  </si>
  <si>
    <t>Вольфсон О.Я. (ВК, г. Омск)</t>
  </si>
  <si>
    <t>Тиганова И.А. (ВК, г. Екатеринбург)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</si>
</sst>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6" formatCode="mm:ss.000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1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7" xfId="13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6" fontId="14" fillId="2" borderId="41" xfId="1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307258</xdr:colOff>
      <xdr:row>2</xdr:row>
      <xdr:rowOff>168992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686256" cy="7433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382154</xdr:colOff>
      <xdr:row>0</xdr:row>
      <xdr:rowOff>51874</xdr:rowOff>
    </xdr:from>
    <xdr:to>
      <xdr:col>2</xdr:col>
      <xdr:colOff>614516</xdr:colOff>
      <xdr:row>2</xdr:row>
      <xdr:rowOff>122904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7678" y="51874"/>
          <a:ext cx="754701" cy="65482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11</xdr:col>
      <xdr:colOff>445524</xdr:colOff>
      <xdr:row>0</xdr:row>
      <xdr:rowOff>61452</xdr:rowOff>
    </xdr:from>
    <xdr:ext cx="629879" cy="5837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76371" y="61452"/>
          <a:ext cx="629879" cy="583790"/>
        </a:xfrm>
        <a:prstGeom prst="rect">
          <a:avLst/>
        </a:prstGeom>
      </xdr:spPr>
    </xdr:pic>
    <xdr:clientData/>
  </xdr:oneCellAnchor>
  <xdr:oneCellAnchor>
    <xdr:from>
      <xdr:col>10</xdr:col>
      <xdr:colOff>629879</xdr:colOff>
      <xdr:row>0</xdr:row>
      <xdr:rowOff>61452</xdr:rowOff>
    </xdr:from>
    <xdr:ext cx="771480" cy="660604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5323" y="61452"/>
          <a:ext cx="771480" cy="6606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42"/>
  <sheetViews>
    <sheetView tabSelected="1" view="pageBreakPreview" topLeftCell="E21" zoomScaleNormal="100" zoomScaleSheetLayoutView="100" zoomScalePageLayoutView="95" workbookViewId="0">
      <selection activeCell="K24" sqref="K2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7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2.5" customHeight="1" x14ac:dyDescent="0.2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2.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2.5" customHeight="1" x14ac:dyDescent="0.2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1" customHeight="1" x14ac:dyDescent="0.2">
      <c r="A5" s="85" t="s">
        <v>53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3" customFormat="1" ht="28.5" x14ac:dyDescent="0.2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3" customFormat="1" ht="18" customHeight="1" x14ac:dyDescent="0.2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3" customFormat="1" ht="6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8" customHeight="1" x14ac:dyDescent="0.2">
      <c r="A9" s="89" t="s">
        <v>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8" customHeight="1" x14ac:dyDescent="0.2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9.5" customHeight="1" x14ac:dyDescent="0.2">
      <c r="A11" s="90" t="s">
        <v>50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7.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5.75" x14ac:dyDescent="0.2">
      <c r="A13" s="92" t="s">
        <v>54</v>
      </c>
      <c r="B13" s="92"/>
      <c r="C13" s="92"/>
      <c r="D13" s="92"/>
      <c r="E13" s="4"/>
      <c r="F13" s="4"/>
      <c r="H13" s="5" t="s">
        <v>56</v>
      </c>
      <c r="I13" s="4"/>
      <c r="J13" s="4"/>
      <c r="K13" s="6"/>
      <c r="L13" s="7" t="s">
        <v>6</v>
      </c>
    </row>
    <row r="14" spans="1:12" ht="15.75" x14ac:dyDescent="0.2">
      <c r="A14" s="93" t="s">
        <v>55</v>
      </c>
      <c r="B14" s="93"/>
      <c r="C14" s="93"/>
      <c r="D14" s="93"/>
      <c r="E14" s="8"/>
      <c r="F14" s="8"/>
      <c r="H14" s="9" t="s">
        <v>57</v>
      </c>
      <c r="I14" s="8"/>
      <c r="J14" s="8"/>
      <c r="K14" s="10"/>
      <c r="L14" s="11" t="s">
        <v>58</v>
      </c>
    </row>
    <row r="15" spans="1:12" ht="15" x14ac:dyDescent="0.2">
      <c r="A15" s="94" t="s">
        <v>7</v>
      </c>
      <c r="B15" s="94"/>
      <c r="C15" s="94"/>
      <c r="D15" s="94"/>
      <c r="E15" s="94"/>
      <c r="F15" s="94"/>
      <c r="G15" s="94"/>
      <c r="H15" s="94"/>
      <c r="I15" s="95" t="s">
        <v>8</v>
      </c>
      <c r="J15" s="95"/>
      <c r="K15" s="95"/>
      <c r="L15" s="95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67"/>
      <c r="I16" s="96" t="s">
        <v>59</v>
      </c>
      <c r="J16" s="96"/>
      <c r="K16" s="96"/>
      <c r="L16" s="96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77" t="s">
        <v>77</v>
      </c>
      <c r="I17" s="18" t="s">
        <v>11</v>
      </c>
      <c r="J17" s="19"/>
      <c r="K17" s="19"/>
      <c r="L17" s="20"/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77" t="s">
        <v>78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78"/>
      <c r="I19" s="24" t="s">
        <v>47</v>
      </c>
      <c r="K19" s="25"/>
      <c r="L19" s="26"/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84" t="s">
        <v>23</v>
      </c>
      <c r="J21" s="68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59">
        <v>1</v>
      </c>
      <c r="B22" s="60">
        <v>66</v>
      </c>
      <c r="C22" s="60">
        <v>10130711928</v>
      </c>
      <c r="D22" s="61" t="s">
        <v>60</v>
      </c>
      <c r="E22" s="69" t="s">
        <v>61</v>
      </c>
      <c r="F22" s="60" t="s">
        <v>42</v>
      </c>
      <c r="G22" s="60" t="s">
        <v>62</v>
      </c>
      <c r="H22" s="82" t="s">
        <v>63</v>
      </c>
      <c r="I22" s="107">
        <v>2.7146990740740739E-4</v>
      </c>
      <c r="J22" s="108"/>
      <c r="K22" s="60"/>
      <c r="L22" s="70"/>
    </row>
    <row r="23" spans="1:12" s="36" customFormat="1" ht="27" customHeight="1" x14ac:dyDescent="0.2">
      <c r="A23" s="59">
        <v>2</v>
      </c>
      <c r="B23" s="60">
        <v>75</v>
      </c>
      <c r="C23" s="60">
        <v>10117508410</v>
      </c>
      <c r="D23" s="61" t="s">
        <v>64</v>
      </c>
      <c r="E23" s="69" t="s">
        <v>65</v>
      </c>
      <c r="F23" s="60" t="s">
        <v>42</v>
      </c>
      <c r="G23" s="60" t="s">
        <v>66</v>
      </c>
      <c r="H23" s="82" t="s">
        <v>67</v>
      </c>
      <c r="I23" s="107">
        <v>2.7597222222222221E-4</v>
      </c>
      <c r="J23" s="108">
        <f>I23-$I$22</f>
        <v>4.5023148148148201E-6</v>
      </c>
      <c r="K23" s="60"/>
      <c r="L23" s="70"/>
    </row>
    <row r="24" spans="1:12" s="36" customFormat="1" ht="27" customHeight="1" x14ac:dyDescent="0.2">
      <c r="A24" s="59">
        <v>3</v>
      </c>
      <c r="B24" s="60">
        <v>21</v>
      </c>
      <c r="C24" s="60">
        <v>10113507562</v>
      </c>
      <c r="D24" s="61" t="s">
        <v>68</v>
      </c>
      <c r="E24" s="69" t="s">
        <v>69</v>
      </c>
      <c r="F24" s="60" t="s">
        <v>76</v>
      </c>
      <c r="G24" s="60" t="s">
        <v>66</v>
      </c>
      <c r="H24" s="82" t="s">
        <v>70</v>
      </c>
      <c r="I24" s="107">
        <v>3.2452546296296298E-4</v>
      </c>
      <c r="J24" s="108">
        <f>I24-$I$22</f>
        <v>5.3055555555555592E-5</v>
      </c>
      <c r="K24" s="60"/>
      <c r="L24" s="70"/>
    </row>
    <row r="25" spans="1:12" s="36" customFormat="1" ht="27" customHeight="1" thickBot="1" x14ac:dyDescent="0.25">
      <c r="A25" s="80">
        <v>4</v>
      </c>
      <c r="B25" s="71">
        <v>20</v>
      </c>
      <c r="C25" s="71">
        <v>10126687741</v>
      </c>
      <c r="D25" s="72" t="s">
        <v>71</v>
      </c>
      <c r="E25" s="73" t="s">
        <v>72</v>
      </c>
      <c r="F25" s="71" t="s">
        <v>40</v>
      </c>
      <c r="G25" s="71" t="s">
        <v>66</v>
      </c>
      <c r="H25" s="83" t="s">
        <v>73</v>
      </c>
      <c r="I25" s="109">
        <v>3.6854166666666659E-4</v>
      </c>
      <c r="J25" s="110">
        <f t="shared" ref="J25" si="0">I25-$I$22</f>
        <v>9.7071759259259203E-5</v>
      </c>
      <c r="K25" s="71"/>
      <c r="L25" s="81"/>
    </row>
    <row r="26" spans="1:12" ht="7.5" customHeight="1" thickTop="1" thickBot="1" x14ac:dyDescent="0.25">
      <c r="A26" s="79"/>
      <c r="B26" s="37"/>
      <c r="C26" s="37"/>
      <c r="D26" s="38"/>
      <c r="E26" s="39"/>
      <c r="F26" s="40"/>
      <c r="G26" s="39"/>
      <c r="H26" s="39"/>
      <c r="I26" s="41"/>
      <c r="J26" s="41"/>
      <c r="K26" s="41"/>
      <c r="L26" s="41"/>
    </row>
    <row r="27" spans="1:12" ht="13.5" thickTop="1" x14ac:dyDescent="0.2">
      <c r="A27" s="97" t="s">
        <v>29</v>
      </c>
      <c r="B27" s="97"/>
      <c r="C27" s="97"/>
      <c r="D27" s="97"/>
      <c r="E27" s="62"/>
      <c r="F27" s="62"/>
      <c r="G27" s="62"/>
      <c r="H27" s="98" t="s">
        <v>30</v>
      </c>
      <c r="I27" s="98"/>
      <c r="J27" s="98"/>
      <c r="K27" s="98"/>
      <c r="L27" s="98"/>
    </row>
    <row r="28" spans="1:12" ht="15" x14ac:dyDescent="0.2">
      <c r="A28" s="42" t="s">
        <v>74</v>
      </c>
      <c r="B28" s="43"/>
      <c r="C28" s="63"/>
      <c r="D28" s="45"/>
      <c r="E28" s="64"/>
      <c r="F28" s="64"/>
      <c r="G28" s="44"/>
      <c r="H28" s="65" t="s">
        <v>31</v>
      </c>
      <c r="I28" s="75">
        <v>2</v>
      </c>
      <c r="J28" s="46"/>
      <c r="K28" s="65" t="s">
        <v>32</v>
      </c>
      <c r="L28" s="74">
        <f>COUNTIF(F$21:F135,"ЗМС")</f>
        <v>0</v>
      </c>
    </row>
    <row r="29" spans="1:12" ht="15" x14ac:dyDescent="0.2">
      <c r="A29" s="42" t="s">
        <v>48</v>
      </c>
      <c r="B29" s="43"/>
      <c r="C29" s="66"/>
      <c r="D29" s="45"/>
      <c r="E29" s="58"/>
      <c r="F29" s="58"/>
      <c r="G29" s="47"/>
      <c r="H29" s="65" t="s">
        <v>33</v>
      </c>
      <c r="I29" s="76">
        <f>I30+I34</f>
        <v>4</v>
      </c>
      <c r="J29" s="48"/>
      <c r="K29" s="65" t="s">
        <v>34</v>
      </c>
      <c r="L29" s="74">
        <f>COUNTIF(F$21:F135,"МСМК")</f>
        <v>0</v>
      </c>
    </row>
    <row r="30" spans="1:12" ht="15" x14ac:dyDescent="0.2">
      <c r="A30" s="42" t="s">
        <v>75</v>
      </c>
      <c r="B30" s="43"/>
      <c r="C30" s="67"/>
      <c r="D30" s="45"/>
      <c r="E30" s="58"/>
      <c r="F30" s="58"/>
      <c r="G30" s="47"/>
      <c r="H30" s="65" t="s">
        <v>35</v>
      </c>
      <c r="I30" s="76">
        <f>I31+I32+I33</f>
        <v>4</v>
      </c>
      <c r="J30" s="48"/>
      <c r="K30" s="65" t="s">
        <v>27</v>
      </c>
      <c r="L30" s="74">
        <f>COUNTIF(F$21:F25,"МС")</f>
        <v>0</v>
      </c>
    </row>
    <row r="31" spans="1:12" ht="15" x14ac:dyDescent="0.2">
      <c r="A31" s="42" t="s">
        <v>49</v>
      </c>
      <c r="B31" s="43"/>
      <c r="C31" s="67"/>
      <c r="D31" s="45"/>
      <c r="E31" s="58"/>
      <c r="F31" s="58"/>
      <c r="G31" s="47"/>
      <c r="H31" s="65" t="s">
        <v>36</v>
      </c>
      <c r="I31" s="76">
        <f>COUNT(A10:A90)</f>
        <v>4</v>
      </c>
      <c r="J31" s="48"/>
      <c r="K31" s="65" t="s">
        <v>28</v>
      </c>
      <c r="L31" s="74">
        <f>COUNTIF(F$20:F25,"КМС")</f>
        <v>0</v>
      </c>
    </row>
    <row r="32" spans="1:12" ht="15" x14ac:dyDescent="0.2">
      <c r="A32" s="49"/>
      <c r="B32" s="43"/>
      <c r="C32" s="67"/>
      <c r="D32" s="45"/>
      <c r="E32" s="50"/>
      <c r="F32" s="50"/>
      <c r="G32" s="50"/>
      <c r="H32" s="65" t="s">
        <v>37</v>
      </c>
      <c r="I32" s="76">
        <f>COUNTIF(A10:A89,"НФ")</f>
        <v>0</v>
      </c>
      <c r="J32" s="48"/>
      <c r="K32" s="65" t="s">
        <v>38</v>
      </c>
      <c r="L32" s="74">
        <f>COUNTIF(F$22:F136,"1 СР")</f>
        <v>0</v>
      </c>
    </row>
    <row r="33" spans="1:12" x14ac:dyDescent="0.2">
      <c r="A33" s="51"/>
      <c r="B33" s="17"/>
      <c r="C33" s="17"/>
      <c r="D33" s="45"/>
      <c r="E33" s="50"/>
      <c r="F33" s="50"/>
      <c r="G33" s="50"/>
      <c r="H33" s="65" t="s">
        <v>39</v>
      </c>
      <c r="I33" s="76">
        <f>COUNTIF(A10:A89,"ДСКВ")</f>
        <v>0</v>
      </c>
      <c r="J33" s="48"/>
      <c r="K33" s="65" t="s">
        <v>40</v>
      </c>
      <c r="L33" s="74">
        <f>COUNTIF(F$22:F137,"2 СР")</f>
        <v>1</v>
      </c>
    </row>
    <row r="34" spans="1:12" ht="15" x14ac:dyDescent="0.2">
      <c r="A34" s="52"/>
      <c r="B34" s="43"/>
      <c r="C34" s="22"/>
      <c r="D34" s="45"/>
      <c r="E34" s="58"/>
      <c r="F34" s="58"/>
      <c r="G34" s="47"/>
      <c r="H34" s="65" t="s">
        <v>41</v>
      </c>
      <c r="I34" s="76">
        <f>COUNTIF(A10:A89,"НС")</f>
        <v>0</v>
      </c>
      <c r="J34" s="48"/>
      <c r="K34" s="65" t="s">
        <v>42</v>
      </c>
      <c r="L34" s="74">
        <f>COUNTIF(F$22:F138,"3 СР")</f>
        <v>2</v>
      </c>
    </row>
    <row r="35" spans="1:12" ht="5.25" customHeight="1" x14ac:dyDescent="0.2">
      <c r="A35" s="52"/>
      <c r="B35" s="43"/>
      <c r="C35" s="43"/>
      <c r="D35" s="43"/>
      <c r="E35" s="43"/>
      <c r="F35" s="43"/>
      <c r="G35" s="17"/>
      <c r="H35" s="17"/>
      <c r="I35" s="53"/>
      <c r="J35" s="53"/>
      <c r="K35" s="54"/>
      <c r="L35" s="55"/>
    </row>
    <row r="36" spans="1:12" x14ac:dyDescent="0.2">
      <c r="A36" s="99" t="s">
        <v>43</v>
      </c>
      <c r="B36" s="99"/>
      <c r="C36" s="99"/>
      <c r="D36" s="99"/>
      <c r="E36" s="100" t="s">
        <v>44</v>
      </c>
      <c r="F36" s="100"/>
      <c r="G36" s="100"/>
      <c r="H36" s="100" t="s">
        <v>45</v>
      </c>
      <c r="I36" s="100"/>
      <c r="J36" s="101" t="s">
        <v>46</v>
      </c>
      <c r="K36" s="101"/>
      <c r="L36" s="101"/>
    </row>
    <row r="37" spans="1:12" x14ac:dyDescent="0.2">
      <c r="A37" s="102"/>
      <c r="B37" s="102"/>
      <c r="C37" s="102"/>
      <c r="D37" s="102"/>
      <c r="E37" s="102"/>
      <c r="F37" s="103"/>
      <c r="G37" s="103"/>
      <c r="H37" s="103"/>
      <c r="I37" s="103"/>
      <c r="J37" s="103"/>
      <c r="K37" s="103"/>
      <c r="L37" s="103"/>
    </row>
    <row r="38" spans="1:12" x14ac:dyDescent="0.2">
      <c r="A38" s="5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7"/>
    </row>
    <row r="39" spans="1:12" x14ac:dyDescent="0.2">
      <c r="A39" s="56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7"/>
    </row>
    <row r="40" spans="1:12" x14ac:dyDescent="0.2">
      <c r="A40" s="56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7"/>
    </row>
    <row r="41" spans="1:12" x14ac:dyDescent="0.2">
      <c r="A41" s="5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7"/>
    </row>
    <row r="42" spans="1:12" x14ac:dyDescent="0.2">
      <c r="A42" s="104"/>
      <c r="B42" s="104"/>
      <c r="C42" s="104"/>
      <c r="D42" s="104"/>
      <c r="E42" s="105" t="str">
        <f>H17</f>
        <v>Вольфсон О.Я. (ВК, г. Омск)</v>
      </c>
      <c r="F42" s="105"/>
      <c r="G42" s="105"/>
      <c r="H42" s="105" t="str">
        <f>H18</f>
        <v>Тиганова И.А. (ВК, г. Екатеринбург)</v>
      </c>
      <c r="I42" s="105"/>
      <c r="J42" s="106"/>
      <c r="K42" s="106"/>
      <c r="L42" s="106"/>
    </row>
  </sheetData>
  <mergeCells count="29">
    <mergeCell ref="A37:E37"/>
    <mergeCell ref="F37:L37"/>
    <mergeCell ref="A42:D42"/>
    <mergeCell ref="E42:G42"/>
    <mergeCell ref="H42:I42"/>
    <mergeCell ref="J42:L42"/>
    <mergeCell ref="I16:L16"/>
    <mergeCell ref="A27:D27"/>
    <mergeCell ref="H27:L27"/>
    <mergeCell ref="A36:D36"/>
    <mergeCell ref="E36:G36"/>
    <mergeCell ref="H36:I36"/>
    <mergeCell ref="J36:L36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7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2022-06-01T11:02:51Z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