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Шоссе 2023\"/>
    </mc:Choice>
  </mc:AlternateContent>
  <xr:revisionPtr revIDLastSave="0" documentId="13_ncr:1_{E95F7E56-D88F-417E-873F-E4A936BEE4D1}" xr6:coauthVersionLast="47" xr6:coauthVersionMax="47" xr10:uidLastSave="{00000000-0000-0000-0000-000000000000}"/>
  <bookViews>
    <workbookView xWindow="-108" yWindow="-108" windowWidth="23256" windowHeight="12456" tabRatio="789" xr2:uid="{00000000-000D-0000-FFFF-FFFF00000000}"/>
  </bookViews>
  <sheets>
    <sheet name="ИГВ с  отсечками" sheetId="98" r:id="rId1"/>
  </sheets>
  <definedNames>
    <definedName name="_xlnm.Print_Titles" localSheetId="0">'ИГВ с  отсечками'!$21:$22</definedName>
    <definedName name="_xlnm.Print_Area" localSheetId="0">'ИГВ с  отсечками'!$A$1:$P$73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6" i="98" l="1"/>
  <c r="N27" i="98"/>
  <c r="N28" i="98"/>
  <c r="N29" i="98"/>
  <c r="N30" i="98"/>
  <c r="N31" i="98"/>
  <c r="N32" i="98"/>
  <c r="N33" i="98"/>
  <c r="N34" i="98"/>
  <c r="N35" i="98"/>
  <c r="N36" i="98"/>
  <c r="N37" i="98"/>
  <c r="N38" i="98"/>
  <c r="N39" i="98"/>
  <c r="N40" i="98"/>
  <c r="N41" i="98"/>
  <c r="N42" i="98"/>
  <c r="N43" i="98"/>
  <c r="N44" i="98"/>
  <c r="N45" i="98"/>
  <c r="N46" i="98"/>
  <c r="N47" i="98"/>
  <c r="N48" i="98"/>
  <c r="N49" i="98"/>
  <c r="N50" i="98"/>
  <c r="N51" i="98"/>
  <c r="N52" i="98"/>
  <c r="N53" i="98"/>
  <c r="N54" i="98"/>
  <c r="N55" i="98"/>
  <c r="N24" i="98"/>
  <c r="N25" i="98"/>
  <c r="N23" i="98"/>
  <c r="M25" i="98"/>
  <c r="M26" i="98"/>
  <c r="M27" i="98"/>
  <c r="M28" i="98"/>
  <c r="M29" i="98"/>
  <c r="M30" i="98"/>
  <c r="M31" i="98"/>
  <c r="M32" i="98"/>
  <c r="M33" i="98"/>
  <c r="M34" i="98"/>
  <c r="M35" i="98"/>
  <c r="M36" i="98"/>
  <c r="M37" i="98"/>
  <c r="M38" i="98"/>
  <c r="M39" i="98"/>
  <c r="M40" i="98"/>
  <c r="M41" i="98"/>
  <c r="M42" i="98"/>
  <c r="M43" i="98"/>
  <c r="M44" i="98"/>
  <c r="M45" i="98"/>
  <c r="M46" i="98"/>
  <c r="M47" i="98"/>
  <c r="M48" i="98"/>
  <c r="M49" i="98"/>
  <c r="M50" i="98"/>
  <c r="M51" i="98"/>
  <c r="M52" i="98"/>
  <c r="M53" i="98"/>
  <c r="M54" i="98"/>
  <c r="M55" i="98"/>
  <c r="M24" i="98"/>
  <c r="L24" i="98"/>
  <c r="L25" i="98"/>
  <c r="L26" i="98"/>
  <c r="L27" i="98"/>
  <c r="L28" i="98"/>
  <c r="L29" i="98"/>
  <c r="L30" i="98"/>
  <c r="L31" i="98"/>
  <c r="L32" i="98"/>
  <c r="L33" i="98"/>
  <c r="L34" i="98"/>
  <c r="L35" i="98"/>
  <c r="L36" i="98"/>
  <c r="L37" i="98"/>
  <c r="L38" i="98"/>
  <c r="L39" i="98"/>
  <c r="L40" i="98"/>
  <c r="L41" i="98"/>
  <c r="L42" i="98"/>
  <c r="L43" i="98"/>
  <c r="L44" i="98"/>
  <c r="L45" i="98"/>
  <c r="L46" i="98"/>
  <c r="L47" i="98"/>
  <c r="L48" i="98"/>
  <c r="L49" i="98"/>
  <c r="L50" i="98"/>
  <c r="L51" i="98"/>
  <c r="L52" i="98"/>
  <c r="L53" i="98"/>
  <c r="L54" i="98"/>
  <c r="L55" i="98"/>
  <c r="L23" i="98"/>
  <c r="H73" i="98"/>
  <c r="E73" i="98"/>
  <c r="P64" i="98" l="1"/>
  <c r="P63" i="98"/>
  <c r="P62" i="98"/>
  <c r="P61" i="98"/>
  <c r="P60" i="98"/>
  <c r="P59" i="98"/>
  <c r="P58" i="98"/>
  <c r="H65" i="98"/>
  <c r="H64" i="98"/>
  <c r="H63" i="98"/>
  <c r="H62" i="98"/>
  <c r="H61" i="98"/>
  <c r="H60" i="98" l="1"/>
  <c r="H59" i="98" s="1"/>
</calcChain>
</file>

<file path=xl/sharedStrings.xml><?xml version="1.0" encoding="utf-8"?>
<sst xmlns="http://schemas.openxmlformats.org/spreadsheetml/2006/main" count="188" uniqueCount="115">
  <si>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</si>
  <si>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</si>
  <si>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</si>
  <si>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</si>
  <si>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</si>
  <si>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</si>
  <si>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</si>
  <si>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</si>
  <si>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</si>
  <si>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</si>
  <si>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</si>
  <si>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</si>
  <si>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</si>
  <si>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</si>
  <si>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</si>
  <si>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</si>
  <si>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</si>
  <si>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</si>
  <si>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</si>
  <si>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</si>
  <si>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</si>
  <si>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</si>
  <si>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</si>
  <si>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</si>
  <si>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</si>
  <si>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</si>
  <si>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</si>
  <si>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</si>
  <si>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</si>
  <si>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</si>
  <si>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</si>
  <si>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</si>
  <si>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</si>
  <si>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</si>
  <si>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</si>
  <si>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</si>
  <si>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</si>
  <si>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</si>
  <si>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ДИСТАНЦИЯ: ДЛИНА КРУГА/КРУГОВ</t>
  </si>
  <si>
    <t>1 СР</t>
  </si>
  <si>
    <t>Республика Адыгея</t>
  </si>
  <si>
    <t>Лимит времени</t>
  </si>
  <si>
    <t>ЖЕНЩИНЫ</t>
  </si>
  <si>
    <t/>
  </si>
  <si>
    <t>№ ВРВС: 0080511611Я</t>
  </si>
  <si>
    <t>ЛОБОВА Стелла</t>
  </si>
  <si>
    <t>ЖАПАРОВА Регина</t>
  </si>
  <si>
    <t>Хабаровский край</t>
  </si>
  <si>
    <t>МОГИЛЕВСКАЯ Анастасия</t>
  </si>
  <si>
    <t>Ростовская область</t>
  </si>
  <si>
    <t>2 СР</t>
  </si>
  <si>
    <t>3 СР</t>
  </si>
  <si>
    <t>Министерство физической культуры и спорта Московской области</t>
  </si>
  <si>
    <t>Федерация велосипедного спорта в городе Москве</t>
  </si>
  <si>
    <t>ЧЕМПИОНАТ РОССИИ</t>
  </si>
  <si>
    <t>шоссе - индивидуальная гонка на время</t>
  </si>
  <si>
    <t>МЕСТО ПРОВЕДЕНИЯ: р.п. Лотошино</t>
  </si>
  <si>
    <t>ДАТА ПРОВЕДЕНИЯ: 15 июня 2023 года</t>
  </si>
  <si>
    <t>№ ЕКП 2023: 31233</t>
  </si>
  <si>
    <t>НАЗВАНИЕ ТРАССЫ / РЕГ. НОМЕР: МО, Лотошино</t>
  </si>
  <si>
    <t>МАКСИМАЛЬНЫЙ ПЕРЕПАД (HD):</t>
  </si>
  <si>
    <t>СУММА ПОЛОЖИТЕЛЬНЫХ ПЕРЕПАДОВ ВЫСОТЫ НА ДИСТАНЦИИ (ТС):</t>
  </si>
  <si>
    <t>25 км /1</t>
  </si>
  <si>
    <t>ВРЕМЯ И МЕСТО НА ПРОМЕЖУТОЧНЫХ ФИНИШАХ</t>
  </si>
  <si>
    <t>0-12,5 км</t>
  </si>
  <si>
    <t>12,5-25 км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</si>
  <si>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11ч 12м</t>
    </r>
  </si>
  <si>
    <t xml:space="preserve">НАЧАЛО ГОНКИ: 10ч 00м </t>
  </si>
  <si>
    <t>ЮДИНА Л.Н. (ВК, г.Анапа)</t>
  </si>
  <si>
    <t>ВЛАСКИНА Е.В. (ВК, г.Самара)</t>
  </si>
  <si>
    <t>БОГАЧЕВ А.В. (ВК, Санкт‐Петербург)</t>
  </si>
  <si>
    <t>Температура: +23</t>
  </si>
  <si>
    <t>Влажность: 41%</t>
  </si>
  <si>
    <t>Осадки: солнечно</t>
  </si>
  <si>
    <t>Ветер: 1,0 м/с (с/в)</t>
  </si>
  <si>
    <t>ДРОНОВА Тамара</t>
  </si>
  <si>
    <t>Москва</t>
  </si>
  <si>
    <t>БУНЕЕВА Дарья</t>
  </si>
  <si>
    <t>Иркутская область</t>
  </si>
  <si>
    <t>НОВОЛОДСКАЯ Мария</t>
  </si>
  <si>
    <t>УВАРОВА Марина</t>
  </si>
  <si>
    <t>Самарская область</t>
  </si>
  <si>
    <t>ИВАНЧЕНКО Алёна</t>
  </si>
  <si>
    <t>МАЛЬКОВА Дарья</t>
  </si>
  <si>
    <t>ФОМИНА Дарья</t>
  </si>
  <si>
    <t>ФРОЛОВА Наталья</t>
  </si>
  <si>
    <t>Тульская область</t>
  </si>
  <si>
    <t>РОСТОВЦЕВА Мария</t>
  </si>
  <si>
    <t>ЦЫМБАЛЮК Ксения</t>
  </si>
  <si>
    <t>Удмуртская Республика</t>
  </si>
  <si>
    <t>АБАСОВА Наталья</t>
  </si>
  <si>
    <t>Московская область</t>
  </si>
  <si>
    <t>КЛИМОВА Диана</t>
  </si>
  <si>
    <t>СТЕПАНОВА Дарья</t>
  </si>
  <si>
    <t>Новосибирская область</t>
  </si>
  <si>
    <t>ОШУРКОВА Елизавета</t>
  </si>
  <si>
    <t>МАЛЕРВЕЙН Любовь</t>
  </si>
  <si>
    <t>АРЧИБАСОВА Елизавета</t>
  </si>
  <si>
    <t>МАРТЫНОВА Гюнель</t>
  </si>
  <si>
    <t>ТРЕТЬЯКОВА Евгения</t>
  </si>
  <si>
    <t>Свердловская область</t>
  </si>
  <si>
    <t>БУЛАТОВА Влада</t>
  </si>
  <si>
    <t>СИМАКОВА Алёна</t>
  </si>
  <si>
    <t>АНТОШИНА Татьяна</t>
  </si>
  <si>
    <t>Чувашская Республика</t>
  </si>
  <si>
    <t>ГОЛЯЕВА Валерия</t>
  </si>
  <si>
    <t>РОДИОНОВА Александра</t>
  </si>
  <si>
    <t>МЯЛИЦИНА Яна</t>
  </si>
  <si>
    <t>МЯЛИЦИНА Ника</t>
  </si>
  <si>
    <t>ЛЫСОГОР Алёна</t>
  </si>
  <si>
    <t>ВАЛГОНЕН Валерия</t>
  </si>
  <si>
    <t>ДМИТРОЦ Карина</t>
  </si>
  <si>
    <t>БАБУШКИНА Оксана</t>
  </si>
  <si>
    <t>МАКАШИНА Екатерина</t>
  </si>
  <si>
    <t>Санкт-Петербург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</si>
</sst>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"/>
    <numFmt numFmtId="165" formatCode="h:mm:ss.00"/>
    <numFmt numFmtId="166" formatCode="mm:ss.00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70">
    <xf numFmtId="0" fontId="0" fillId="0" borderId="0" xfId="0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right" vertical="center"/>
    </xf>
    <xf numFmtId="0" fontId="12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2" fontId="12" fillId="0" borderId="2" xfId="0" applyNumberFormat="1" applyFont="1" applyBorder="1" applyAlignment="1">
      <alignment vertical="center"/>
    </xf>
    <xf numFmtId="2" fontId="12" fillId="0" borderId="3" xfId="0" applyNumberFormat="1" applyFont="1" applyBorder="1" applyAlignment="1">
      <alignment vertical="center"/>
    </xf>
    <xf numFmtId="2" fontId="12" fillId="0" borderId="5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33" xfId="0" applyNumberFormat="1" applyFont="1" applyBorder="1" applyAlignment="1">
      <alignment vertical="center"/>
    </xf>
    <xf numFmtId="2" fontId="5" fillId="0" borderId="3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14" xfId="0" applyFont="1" applyBorder="1" applyAlignment="1">
      <alignment horizontal="left" vertical="center"/>
    </xf>
    <xf numFmtId="0" fontId="11" fillId="0" borderId="1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12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2" fontId="15" fillId="0" borderId="0" xfId="0" applyNumberFormat="1" applyFont="1" applyAlignment="1">
      <alignment vertical="center" wrapText="1"/>
    </xf>
    <xf numFmtId="49" fontId="5" fillId="0" borderId="5" xfId="0" applyNumberFormat="1" applyFont="1" applyBorder="1" applyAlignment="1">
      <alignment horizontal="left" vertical="center"/>
    </xf>
    <xf numFmtId="0" fontId="5" fillId="0" borderId="33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35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14" fontId="5" fillId="0" borderId="32" xfId="0" applyNumberFormat="1" applyFont="1" applyBorder="1" applyAlignment="1">
      <alignment vertical="center"/>
    </xf>
    <xf numFmtId="14" fontId="5" fillId="0" borderId="34" xfId="0" applyNumberFormat="1" applyFont="1" applyBorder="1" applyAlignment="1">
      <alignment vertical="center"/>
    </xf>
    <xf numFmtId="14" fontId="5" fillId="0" borderId="31" xfId="0" applyNumberFormat="1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165" fontId="9" fillId="0" borderId="4" xfId="0" applyNumberFormat="1" applyFont="1" applyBorder="1" applyAlignment="1">
      <alignment horizontal="left" vertical="center"/>
    </xf>
    <xf numFmtId="165" fontId="5" fillId="0" borderId="27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12" fillId="0" borderId="2" xfId="0" applyNumberFormat="1" applyFont="1" applyBorder="1" applyAlignment="1">
      <alignment vertical="center"/>
    </xf>
    <xf numFmtId="165" fontId="12" fillId="0" borderId="3" xfId="0" applyNumberFormat="1" applyFont="1" applyBorder="1" applyAlignment="1">
      <alignment vertical="center"/>
    </xf>
    <xf numFmtId="165" fontId="12" fillId="0" borderId="5" xfId="0" applyNumberFormat="1" applyFont="1" applyBorder="1" applyAlignment="1">
      <alignment vertical="center"/>
    </xf>
    <xf numFmtId="165" fontId="5" fillId="0" borderId="27" xfId="0" applyNumberFormat="1" applyFont="1" applyBorder="1" applyAlignment="1">
      <alignment vertical="center"/>
    </xf>
    <xf numFmtId="165" fontId="5" fillId="0" borderId="32" xfId="0" applyNumberFormat="1" applyFont="1" applyBorder="1" applyAlignment="1">
      <alignment vertical="center"/>
    </xf>
    <xf numFmtId="165" fontId="5" fillId="0" borderId="34" xfId="0" applyNumberFormat="1" applyFont="1" applyBorder="1" applyAlignment="1">
      <alignment vertical="center"/>
    </xf>
    <xf numFmtId="165" fontId="5" fillId="0" borderId="31" xfId="0" applyNumberFormat="1" applyFont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/>
    </xf>
    <xf numFmtId="0" fontId="17" fillId="0" borderId="0" xfId="8" applyFont="1" applyBorder="1" applyAlignment="1">
      <alignment vertical="center" wrapText="1"/>
    </xf>
    <xf numFmtId="14" fontId="15" fillId="0" borderId="0" xfId="0" applyNumberFormat="1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165" fontId="15" fillId="0" borderId="0" xfId="0" applyNumberFormat="1" applyFont="1" applyBorder="1" applyAlignment="1">
      <alignment horizontal="center" vertical="center" wrapText="1"/>
    </xf>
    <xf numFmtId="165" fontId="15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14" fontId="5" fillId="0" borderId="2" xfId="0" applyNumberFormat="1" applyFont="1" applyBorder="1"/>
    <xf numFmtId="0" fontId="5" fillId="0" borderId="6" xfId="0" applyNumberFormat="1" applyFont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vertical="center"/>
    </xf>
    <xf numFmtId="165" fontId="12" fillId="3" borderId="2" xfId="0" applyNumberFormat="1" applyFont="1" applyFill="1" applyBorder="1" applyAlignment="1">
      <alignment horizontal="center" vertical="center"/>
    </xf>
    <xf numFmtId="165" fontId="12" fillId="3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left" vertical="center" wrapText="1"/>
    </xf>
    <xf numFmtId="14" fontId="5" fillId="0" borderId="40" xfId="0" applyNumberFormat="1" applyFont="1" applyBorder="1" applyAlignment="1">
      <alignment horizontal="center" vertical="center"/>
    </xf>
    <xf numFmtId="164" fontId="5" fillId="0" borderId="40" xfId="0" applyNumberFormat="1" applyFont="1" applyBorder="1" applyAlignment="1">
      <alignment horizontal="center" vertical="center" wrapText="1"/>
    </xf>
    <xf numFmtId="2" fontId="5" fillId="0" borderId="40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19" fillId="0" borderId="1" xfId="8" applyFont="1" applyBorder="1" applyAlignment="1">
      <alignment horizontal="center" vertical="center" wrapText="1"/>
    </xf>
    <xf numFmtId="0" fontId="19" fillId="0" borderId="40" xfId="8" applyFont="1" applyBorder="1" applyAlignment="1">
      <alignment horizontal="center" vertical="center" wrapText="1"/>
    </xf>
    <xf numFmtId="0" fontId="5" fillId="0" borderId="4" xfId="4" applyFont="1" applyBorder="1" applyAlignment="1">
      <alignment vertical="center"/>
    </xf>
    <xf numFmtId="166" fontId="5" fillId="0" borderId="1" xfId="0" applyNumberFormat="1" applyFont="1" applyBorder="1" applyAlignment="1">
      <alignment horizontal="center" vertical="center"/>
    </xf>
    <xf numFmtId="165" fontId="9" fillId="0" borderId="5" xfId="0" applyNumberFormat="1" applyFont="1" applyBorder="1" applyAlignment="1">
      <alignment horizontal="left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40" xfId="0" applyNumberFormat="1" applyFont="1" applyBorder="1" applyAlignment="1">
      <alignment horizontal="center" vertical="center"/>
    </xf>
    <xf numFmtId="166" fontId="5" fillId="0" borderId="40" xfId="0" applyNumberFormat="1" applyFont="1" applyBorder="1" applyAlignment="1">
      <alignment horizontal="center" vertical="center"/>
    </xf>
    <xf numFmtId="165" fontId="6" fillId="2" borderId="37" xfId="3" applyNumberFormat="1" applyFont="1" applyFill="1" applyBorder="1" applyAlignment="1">
      <alignment horizontal="center" vertical="center" wrapText="1"/>
    </xf>
    <xf numFmtId="165" fontId="6" fillId="2" borderId="1" xfId="3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37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14" fontId="6" fillId="2" borderId="37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165" fontId="11" fillId="2" borderId="17" xfId="0" applyNumberFormat="1" applyFont="1" applyFill="1" applyBorder="1" applyAlignment="1">
      <alignment horizontal="center" vertical="center"/>
    </xf>
    <xf numFmtId="2" fontId="6" fillId="2" borderId="37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  <pageSetUpPr fitToPage="1"/>
  </sheetPr>
  <dimension ref="A1:AF74"/>
  <sheetViews>
    <sheetView tabSelected="1" view="pageBreakPreview" topLeftCell="A28" zoomScale="86" zoomScaleNormal="100" zoomScaleSheetLayoutView="86" zoomScalePageLayoutView="50" workbookViewId="0">
      <selection activeCell="R39" sqref="R39"/>
    </sheetView>
  </sheetViews>
  <sheetFormatPr defaultColWidth="9.109375" defaultRowHeight="13.8" x14ac:dyDescent="0.25"/>
  <cols>
    <col min="1" max="1" width="7" style="39" customWidth="1"/>
    <col min="2" max="2" width="7" style="55" customWidth="1"/>
    <col min="3" max="3" width="13.6640625" style="55" customWidth="1"/>
    <col min="4" max="4" width="24.88671875" style="39" customWidth="1"/>
    <col min="5" max="5" width="11.6640625" style="62" customWidth="1"/>
    <col min="6" max="6" width="7.6640625" style="39" customWidth="1"/>
    <col min="7" max="7" width="25.33203125" style="39" customWidth="1"/>
    <col min="8" max="8" width="9.21875" style="65" customWidth="1"/>
    <col min="9" max="9" width="5.109375" style="65" customWidth="1"/>
    <col min="10" max="10" width="9" style="65" customWidth="1"/>
    <col min="11" max="11" width="4.44140625" style="65" customWidth="1"/>
    <col min="12" max="12" width="14" style="65" customWidth="1"/>
    <col min="13" max="13" width="13.88671875" style="73" customWidth="1"/>
    <col min="14" max="14" width="11.6640625" style="56" customWidth="1"/>
    <col min="15" max="15" width="14.88671875" style="39" customWidth="1"/>
    <col min="16" max="16" width="18.6640625" style="39" customWidth="1"/>
    <col min="17" max="16384" width="9.109375" style="39"/>
  </cols>
  <sheetData>
    <row r="1" spans="1:32" ht="19.2" customHeight="1" x14ac:dyDescent="0.2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</row>
    <row r="2" spans="1:32" ht="19.2" customHeight="1" x14ac:dyDescent="0.25">
      <c r="A2" s="124" t="s">
        <v>52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32" ht="19.2" customHeight="1" x14ac:dyDescent="0.25">
      <c r="A3" s="124" t="s">
        <v>11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32" ht="19.2" customHeight="1" x14ac:dyDescent="0.25">
      <c r="A4" s="124" t="s">
        <v>53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</row>
    <row r="5" spans="1:32" ht="9" customHeight="1" x14ac:dyDescent="0.25">
      <c r="A5" s="155" t="s">
        <v>43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</row>
    <row r="6" spans="1:32" s="40" customFormat="1" ht="28.8" x14ac:dyDescent="0.25">
      <c r="A6" s="125" t="s">
        <v>54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41"/>
      <c r="R6" s="41"/>
      <c r="S6" s="41"/>
      <c r="T6" s="41"/>
      <c r="U6" s="41"/>
      <c r="V6" s="41"/>
      <c r="W6" s="41"/>
      <c r="X6" s="41"/>
      <c r="Y6" s="41"/>
    </row>
    <row r="7" spans="1:32" s="40" customFormat="1" ht="18" customHeight="1" x14ac:dyDescent="0.25">
      <c r="A7" s="123" t="s">
        <v>17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</row>
    <row r="8" spans="1:32" s="40" customFormat="1" ht="4.5" customHeight="1" thickBot="1" x14ac:dyDescent="0.3">
      <c r="A8" s="156" t="s">
        <v>43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</row>
    <row r="9" spans="1:32" ht="19.5" customHeight="1" thickTop="1" x14ac:dyDescent="0.25">
      <c r="A9" s="127" t="s">
        <v>22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9"/>
    </row>
    <row r="10" spans="1:32" s="86" customFormat="1" ht="18" customHeight="1" x14ac:dyDescent="0.25">
      <c r="A10" s="130" t="s">
        <v>55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2"/>
    </row>
    <row r="11" spans="1:32" ht="19.5" customHeight="1" x14ac:dyDescent="0.25">
      <c r="A11" s="133" t="s">
        <v>42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5"/>
    </row>
    <row r="12" spans="1:32" ht="5.25" customHeight="1" x14ac:dyDescent="0.25">
      <c r="A12" s="157" t="s">
        <v>43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9"/>
    </row>
    <row r="13" spans="1:32" ht="15.6" x14ac:dyDescent="0.3">
      <c r="A13" s="25" t="s">
        <v>56</v>
      </c>
      <c r="B13" s="10"/>
      <c r="C13" s="10"/>
      <c r="D13" s="83"/>
      <c r="E13" s="35"/>
      <c r="F13" s="1"/>
      <c r="G13" s="19" t="s">
        <v>67</v>
      </c>
      <c r="H13" s="87"/>
      <c r="I13" s="87"/>
      <c r="J13" s="87"/>
      <c r="K13" s="87"/>
      <c r="L13" s="87"/>
      <c r="M13" s="66"/>
      <c r="N13" s="26"/>
      <c r="O13" s="15"/>
      <c r="P13" s="16" t="s">
        <v>44</v>
      </c>
    </row>
    <row r="14" spans="1:32" ht="15.6" x14ac:dyDescent="0.25">
      <c r="A14" s="42" t="s">
        <v>57</v>
      </c>
      <c r="B14" s="7"/>
      <c r="C14" s="7"/>
      <c r="D14" s="36"/>
      <c r="E14" s="36"/>
      <c r="F14" s="2"/>
      <c r="G14" s="3" t="s">
        <v>66</v>
      </c>
      <c r="H14" s="88"/>
      <c r="I14" s="88"/>
      <c r="J14" s="88"/>
      <c r="K14" s="88"/>
      <c r="L14" s="88"/>
      <c r="M14" s="67"/>
      <c r="N14" s="27"/>
      <c r="O14" s="17"/>
      <c r="P14" s="18" t="s">
        <v>58</v>
      </c>
    </row>
    <row r="15" spans="1:32" ht="14.4" x14ac:dyDescent="0.25">
      <c r="A15" s="136" t="s">
        <v>10</v>
      </c>
      <c r="B15" s="137"/>
      <c r="C15" s="137"/>
      <c r="D15" s="137"/>
      <c r="E15" s="137"/>
      <c r="F15" s="137"/>
      <c r="G15" s="138"/>
      <c r="H15" s="145" t="s">
        <v>1</v>
      </c>
      <c r="I15" s="146"/>
      <c r="J15" s="146"/>
      <c r="K15" s="146"/>
      <c r="L15" s="146"/>
      <c r="M15" s="146"/>
      <c r="N15" s="146"/>
      <c r="O15" s="146"/>
      <c r="P15" s="147"/>
    </row>
    <row r="16" spans="1:32" ht="14.4" x14ac:dyDescent="0.25">
      <c r="A16" s="43" t="s">
        <v>18</v>
      </c>
      <c r="B16" s="44"/>
      <c r="C16" s="44"/>
      <c r="D16" s="45"/>
      <c r="E16" s="6" t="s">
        <v>43</v>
      </c>
      <c r="F16" s="45"/>
      <c r="G16" s="6"/>
      <c r="H16" s="63" t="s">
        <v>59</v>
      </c>
      <c r="I16" s="112"/>
      <c r="J16" s="112"/>
      <c r="K16" s="112"/>
      <c r="L16" s="112"/>
      <c r="M16" s="68"/>
      <c r="N16" s="28"/>
      <c r="O16" s="4"/>
      <c r="P16" s="85"/>
    </row>
    <row r="17" spans="1:16" ht="14.4" x14ac:dyDescent="0.25">
      <c r="A17" s="43" t="s">
        <v>19</v>
      </c>
      <c r="B17" s="44"/>
      <c r="C17" s="44"/>
      <c r="D17" s="6"/>
      <c r="E17" s="37"/>
      <c r="F17" s="45"/>
      <c r="G17" s="6" t="s">
        <v>68</v>
      </c>
      <c r="H17" s="63" t="s">
        <v>60</v>
      </c>
      <c r="I17" s="112"/>
      <c r="J17" s="112"/>
      <c r="K17" s="112"/>
      <c r="L17" s="112"/>
      <c r="M17" s="68"/>
      <c r="N17" s="28"/>
      <c r="O17" s="4"/>
      <c r="P17" s="46"/>
    </row>
    <row r="18" spans="1:16" ht="14.4" x14ac:dyDescent="0.25">
      <c r="A18" s="43" t="s">
        <v>20</v>
      </c>
      <c r="B18" s="44"/>
      <c r="C18" s="44"/>
      <c r="D18" s="6"/>
      <c r="E18" s="37"/>
      <c r="F18" s="45"/>
      <c r="G18" s="6" t="s">
        <v>69</v>
      </c>
      <c r="H18" s="63" t="s">
        <v>61</v>
      </c>
      <c r="I18" s="112"/>
      <c r="J18" s="112"/>
      <c r="K18" s="112"/>
      <c r="L18" s="112"/>
      <c r="M18" s="68"/>
      <c r="N18" s="28"/>
      <c r="O18" s="4"/>
      <c r="P18" s="46"/>
    </row>
    <row r="19" spans="1:16" ht="16.2" thickBot="1" x14ac:dyDescent="0.3">
      <c r="A19" s="43" t="s">
        <v>16</v>
      </c>
      <c r="B19" s="8"/>
      <c r="C19" s="8"/>
      <c r="D19" s="5"/>
      <c r="F19" s="5"/>
      <c r="G19" s="6" t="s">
        <v>70</v>
      </c>
      <c r="H19" s="63" t="s">
        <v>38</v>
      </c>
      <c r="I19" s="112"/>
      <c r="J19" s="112"/>
      <c r="K19" s="112"/>
      <c r="L19" s="112"/>
      <c r="M19" s="68"/>
      <c r="N19" s="28"/>
      <c r="O19" s="34">
        <v>25</v>
      </c>
      <c r="P19" s="46" t="s">
        <v>62</v>
      </c>
    </row>
    <row r="20" spans="1:16" ht="5.25" customHeight="1" thickTop="1" thickBot="1" x14ac:dyDescent="0.3">
      <c r="A20" s="13"/>
      <c r="B20" s="12"/>
      <c r="C20" s="12"/>
      <c r="D20" s="11"/>
      <c r="E20" s="38"/>
      <c r="F20" s="11"/>
      <c r="G20" s="11"/>
      <c r="H20" s="64"/>
      <c r="I20" s="64"/>
      <c r="J20" s="64"/>
      <c r="K20" s="64"/>
      <c r="L20" s="64"/>
      <c r="M20" s="69"/>
      <c r="N20" s="29"/>
      <c r="O20" s="11"/>
      <c r="P20" s="14"/>
    </row>
    <row r="21" spans="1:16" s="47" customFormat="1" ht="26.4" customHeight="1" thickTop="1" x14ac:dyDescent="0.25">
      <c r="A21" s="139" t="s">
        <v>7</v>
      </c>
      <c r="B21" s="141" t="s">
        <v>13</v>
      </c>
      <c r="C21" s="141" t="s">
        <v>37</v>
      </c>
      <c r="D21" s="141" t="s">
        <v>2</v>
      </c>
      <c r="E21" s="143" t="s">
        <v>36</v>
      </c>
      <c r="F21" s="141" t="s">
        <v>9</v>
      </c>
      <c r="G21" s="141" t="s">
        <v>14</v>
      </c>
      <c r="H21" s="121" t="s">
        <v>63</v>
      </c>
      <c r="I21" s="121"/>
      <c r="J21" s="121"/>
      <c r="K21" s="121"/>
      <c r="L21" s="121" t="s">
        <v>8</v>
      </c>
      <c r="M21" s="121" t="s">
        <v>26</v>
      </c>
      <c r="N21" s="148" t="s">
        <v>23</v>
      </c>
      <c r="O21" s="150" t="s">
        <v>25</v>
      </c>
      <c r="P21" s="163" t="s">
        <v>15</v>
      </c>
    </row>
    <row r="22" spans="1:16" s="47" customFormat="1" ht="13.5" customHeight="1" x14ac:dyDescent="0.25">
      <c r="A22" s="140"/>
      <c r="B22" s="142"/>
      <c r="C22" s="142"/>
      <c r="D22" s="142"/>
      <c r="E22" s="144"/>
      <c r="F22" s="142"/>
      <c r="G22" s="142"/>
      <c r="H22" s="122" t="s">
        <v>64</v>
      </c>
      <c r="I22" s="122"/>
      <c r="J22" s="122" t="s">
        <v>65</v>
      </c>
      <c r="K22" s="122"/>
      <c r="L22" s="122"/>
      <c r="M22" s="122"/>
      <c r="N22" s="149"/>
      <c r="O22" s="151"/>
      <c r="P22" s="164"/>
    </row>
    <row r="23" spans="1:16" ht="16.8" customHeight="1" x14ac:dyDescent="0.25">
      <c r="A23" s="92">
        <v>1</v>
      </c>
      <c r="B23" s="93">
        <v>1</v>
      </c>
      <c r="C23" s="94">
        <v>10007272253</v>
      </c>
      <c r="D23" s="95" t="s">
        <v>75</v>
      </c>
      <c r="E23" s="96">
        <v>34194</v>
      </c>
      <c r="F23" s="97" t="s">
        <v>21</v>
      </c>
      <c r="G23" s="108" t="s">
        <v>76</v>
      </c>
      <c r="H23" s="118">
        <v>1.1500925925925927E-2</v>
      </c>
      <c r="I23" s="116">
        <v>1</v>
      </c>
      <c r="J23" s="118">
        <v>1.1389930555555554E-2</v>
      </c>
      <c r="K23" s="116">
        <v>1</v>
      </c>
      <c r="L23" s="118">
        <f>SUM(H23,J23)</f>
        <v>2.2890856481481481E-2</v>
      </c>
      <c r="M23" s="111" t="s">
        <v>43</v>
      </c>
      <c r="N23" s="91">
        <f>IFERROR($O$19*3600/(HOUR(L23)*3600+MINUTE(L23)*60+SECOND(L23)),"")</f>
        <v>45.500505561172901</v>
      </c>
      <c r="O23" s="93" t="s">
        <v>24</v>
      </c>
      <c r="P23" s="98"/>
    </row>
    <row r="24" spans="1:16" ht="16.8" customHeight="1" x14ac:dyDescent="0.25">
      <c r="A24" s="99">
        <v>2</v>
      </c>
      <c r="B24" s="93">
        <v>29</v>
      </c>
      <c r="C24" s="94">
        <v>10059040143</v>
      </c>
      <c r="D24" s="95" t="s">
        <v>77</v>
      </c>
      <c r="E24" s="96">
        <v>37426</v>
      </c>
      <c r="F24" s="97" t="s">
        <v>33</v>
      </c>
      <c r="G24" s="108" t="s">
        <v>78</v>
      </c>
      <c r="H24" s="118">
        <v>1.1549305555555556E-2</v>
      </c>
      <c r="I24" s="116">
        <v>2</v>
      </c>
      <c r="J24" s="118">
        <v>1.1575694444444444E-2</v>
      </c>
      <c r="K24" s="116">
        <v>2</v>
      </c>
      <c r="L24" s="118">
        <f t="shared" ref="L24:L55" si="0">SUM(H24,J24)</f>
        <v>2.3125E-2</v>
      </c>
      <c r="M24" s="111">
        <f>L24-$L$23</f>
        <v>2.3414351851851894E-4</v>
      </c>
      <c r="N24" s="91">
        <f t="shared" ref="N24:N55" si="1">IFERROR($O$19*3600/(HOUR(L24)*3600+MINUTE(L24)*60+SECOND(L24)),"")</f>
        <v>45.045045045045043</v>
      </c>
      <c r="O24" s="93" t="s">
        <v>24</v>
      </c>
      <c r="P24" s="98"/>
    </row>
    <row r="25" spans="1:16" ht="16.8" customHeight="1" x14ac:dyDescent="0.25">
      <c r="A25" s="99">
        <v>3</v>
      </c>
      <c r="B25" s="93">
        <v>7</v>
      </c>
      <c r="C25" s="94">
        <v>10014629705</v>
      </c>
      <c r="D25" s="95" t="s">
        <v>79</v>
      </c>
      <c r="E25" s="96">
        <v>36369</v>
      </c>
      <c r="F25" s="97" t="s">
        <v>21</v>
      </c>
      <c r="G25" s="108" t="s">
        <v>114</v>
      </c>
      <c r="H25" s="118">
        <v>1.1555092592592591E-2</v>
      </c>
      <c r="I25" s="116">
        <v>3</v>
      </c>
      <c r="J25" s="118">
        <v>1.1794675925925925E-2</v>
      </c>
      <c r="K25" s="116">
        <v>6</v>
      </c>
      <c r="L25" s="118">
        <f t="shared" si="0"/>
        <v>2.3349768518518516E-2</v>
      </c>
      <c r="M25" s="111">
        <f t="shared" ref="M25:M55" si="2">L25-$L$23</f>
        <v>4.5891203703703545E-4</v>
      </c>
      <c r="N25" s="91">
        <f t="shared" si="1"/>
        <v>44.620723847297967</v>
      </c>
      <c r="O25" s="93" t="s">
        <v>24</v>
      </c>
      <c r="P25" s="98"/>
    </row>
    <row r="26" spans="1:16" ht="16.8" customHeight="1" x14ac:dyDescent="0.25">
      <c r="A26" s="99">
        <v>4</v>
      </c>
      <c r="B26" s="93">
        <v>50</v>
      </c>
      <c r="C26" s="94">
        <v>10034947868</v>
      </c>
      <c r="D26" s="95" t="s">
        <v>80</v>
      </c>
      <c r="E26" s="96">
        <v>36839</v>
      </c>
      <c r="F26" s="97" t="s">
        <v>24</v>
      </c>
      <c r="G26" s="108" t="s">
        <v>81</v>
      </c>
      <c r="H26" s="118">
        <v>1.1843981481481481E-2</v>
      </c>
      <c r="I26" s="116">
        <v>7</v>
      </c>
      <c r="J26" s="118">
        <v>1.1621875000000002E-2</v>
      </c>
      <c r="K26" s="116">
        <v>3</v>
      </c>
      <c r="L26" s="118">
        <f t="shared" si="0"/>
        <v>2.3465856481481483E-2</v>
      </c>
      <c r="M26" s="111">
        <f t="shared" si="2"/>
        <v>5.7500000000000259E-4</v>
      </c>
      <c r="N26" s="91">
        <f t="shared" si="1"/>
        <v>44.400592007893437</v>
      </c>
      <c r="O26" s="93" t="s">
        <v>24</v>
      </c>
      <c r="P26" s="98"/>
    </row>
    <row r="27" spans="1:16" ht="16.8" customHeight="1" x14ac:dyDescent="0.25">
      <c r="A27" s="99">
        <v>5</v>
      </c>
      <c r="B27" s="93">
        <v>8</v>
      </c>
      <c r="C27" s="94">
        <v>10054263400</v>
      </c>
      <c r="D27" s="95" t="s">
        <v>82</v>
      </c>
      <c r="E27" s="96">
        <v>37941</v>
      </c>
      <c r="F27" s="97" t="s">
        <v>21</v>
      </c>
      <c r="G27" s="108" t="s">
        <v>114</v>
      </c>
      <c r="H27" s="118">
        <v>1.1803472222222222E-2</v>
      </c>
      <c r="I27" s="116">
        <v>4</v>
      </c>
      <c r="J27" s="118">
        <v>1.1676504629629629E-2</v>
      </c>
      <c r="K27" s="116">
        <v>4</v>
      </c>
      <c r="L27" s="118">
        <f t="shared" si="0"/>
        <v>2.3479976851851853E-2</v>
      </c>
      <c r="M27" s="111">
        <f t="shared" si="2"/>
        <v>5.8912037037037179E-4</v>
      </c>
      <c r="N27" s="91">
        <f t="shared" si="1"/>
        <v>44.356826022671264</v>
      </c>
      <c r="O27" s="93" t="s">
        <v>24</v>
      </c>
      <c r="P27" s="98"/>
    </row>
    <row r="28" spans="1:16" ht="16.8" customHeight="1" x14ac:dyDescent="0.25">
      <c r="A28" s="99">
        <v>6</v>
      </c>
      <c r="B28" s="93">
        <v>6</v>
      </c>
      <c r="C28" s="94">
        <v>10015267578</v>
      </c>
      <c r="D28" s="95" t="s">
        <v>83</v>
      </c>
      <c r="E28" s="96">
        <v>36846</v>
      </c>
      <c r="F28" s="97" t="s">
        <v>24</v>
      </c>
      <c r="G28" s="108" t="s">
        <v>76</v>
      </c>
      <c r="H28" s="118">
        <v>1.1809375000000002E-2</v>
      </c>
      <c r="I28" s="116">
        <v>6</v>
      </c>
      <c r="J28" s="118">
        <v>1.1733564814814815E-2</v>
      </c>
      <c r="K28" s="116">
        <v>5</v>
      </c>
      <c r="L28" s="118">
        <f t="shared" si="0"/>
        <v>2.3542939814814819E-2</v>
      </c>
      <c r="M28" s="111">
        <f t="shared" si="2"/>
        <v>6.5208333333333784E-4</v>
      </c>
      <c r="N28" s="91">
        <f t="shared" si="1"/>
        <v>44.247787610619469</v>
      </c>
      <c r="O28" s="93" t="s">
        <v>24</v>
      </c>
      <c r="P28" s="98"/>
    </row>
    <row r="29" spans="1:16" ht="16.8" customHeight="1" x14ac:dyDescent="0.25">
      <c r="A29" s="99">
        <v>7</v>
      </c>
      <c r="B29" s="93">
        <v>54</v>
      </c>
      <c r="C29" s="94">
        <v>10083380473</v>
      </c>
      <c r="D29" s="95" t="s">
        <v>84</v>
      </c>
      <c r="E29" s="96">
        <v>37347</v>
      </c>
      <c r="F29" s="97" t="s">
        <v>24</v>
      </c>
      <c r="G29" s="108" t="s">
        <v>81</v>
      </c>
      <c r="H29" s="118">
        <v>1.1869097222222222E-2</v>
      </c>
      <c r="I29" s="116">
        <v>8</v>
      </c>
      <c r="J29" s="118">
        <v>1.198090277777778E-2</v>
      </c>
      <c r="K29" s="116">
        <v>8</v>
      </c>
      <c r="L29" s="118">
        <f t="shared" si="0"/>
        <v>2.3850000000000003E-2</v>
      </c>
      <c r="M29" s="111">
        <f t="shared" si="2"/>
        <v>9.5914351851852236E-4</v>
      </c>
      <c r="N29" s="91">
        <f t="shared" si="1"/>
        <v>43.668122270742359</v>
      </c>
      <c r="O29" s="93" t="s">
        <v>24</v>
      </c>
      <c r="P29" s="98"/>
    </row>
    <row r="30" spans="1:16" ht="16.8" customHeight="1" x14ac:dyDescent="0.25">
      <c r="A30" s="99">
        <v>8</v>
      </c>
      <c r="B30" s="93">
        <v>21</v>
      </c>
      <c r="C30" s="94">
        <v>10009721505</v>
      </c>
      <c r="D30" s="95" t="s">
        <v>85</v>
      </c>
      <c r="E30" s="96">
        <v>35616</v>
      </c>
      <c r="F30" s="97" t="s">
        <v>24</v>
      </c>
      <c r="G30" s="108" t="s">
        <v>86</v>
      </c>
      <c r="H30" s="118">
        <v>1.2028124999999999E-2</v>
      </c>
      <c r="I30" s="116">
        <v>9</v>
      </c>
      <c r="J30" s="118">
        <v>1.2124884259259257E-2</v>
      </c>
      <c r="K30" s="116">
        <v>10</v>
      </c>
      <c r="L30" s="118">
        <f t="shared" si="0"/>
        <v>2.4153009259259256E-2</v>
      </c>
      <c r="M30" s="111">
        <f t="shared" si="2"/>
        <v>1.2621527777777752E-3</v>
      </c>
      <c r="N30" s="91">
        <f t="shared" si="1"/>
        <v>43.124101581217055</v>
      </c>
      <c r="O30" s="93" t="s">
        <v>24</v>
      </c>
      <c r="P30" s="98"/>
    </row>
    <row r="31" spans="1:16" ht="16.8" customHeight="1" x14ac:dyDescent="0.25">
      <c r="A31" s="99">
        <v>9</v>
      </c>
      <c r="B31" s="93">
        <v>22</v>
      </c>
      <c r="C31" s="94">
        <v>10014629604</v>
      </c>
      <c r="D31" s="95" t="s">
        <v>87</v>
      </c>
      <c r="E31" s="96">
        <v>36294</v>
      </c>
      <c r="F31" s="97" t="s">
        <v>24</v>
      </c>
      <c r="G31" s="108" t="s">
        <v>86</v>
      </c>
      <c r="H31" s="118">
        <v>1.2166319444444447E-2</v>
      </c>
      <c r="I31" s="116">
        <v>11</v>
      </c>
      <c r="J31" s="118">
        <v>1.1999652777777777E-2</v>
      </c>
      <c r="K31" s="116">
        <v>9</v>
      </c>
      <c r="L31" s="118">
        <f t="shared" si="0"/>
        <v>2.4165972222222224E-2</v>
      </c>
      <c r="M31" s="111">
        <f t="shared" si="2"/>
        <v>1.2751157407407433E-3</v>
      </c>
      <c r="N31" s="91">
        <f t="shared" si="1"/>
        <v>43.103448275862071</v>
      </c>
      <c r="O31" s="93" t="s">
        <v>33</v>
      </c>
      <c r="P31" s="98"/>
    </row>
    <row r="32" spans="1:16" ht="16.8" customHeight="1" x14ac:dyDescent="0.25">
      <c r="A32" s="99">
        <v>10</v>
      </c>
      <c r="B32" s="93">
        <v>48</v>
      </c>
      <c r="C32" s="94">
        <v>10009045333</v>
      </c>
      <c r="D32" s="95" t="s">
        <v>88</v>
      </c>
      <c r="E32" s="96">
        <v>35438</v>
      </c>
      <c r="F32" s="97" t="s">
        <v>24</v>
      </c>
      <c r="G32" s="108" t="s">
        <v>89</v>
      </c>
      <c r="H32" s="118">
        <v>1.2039699074074074E-2</v>
      </c>
      <c r="I32" s="116">
        <v>10</v>
      </c>
      <c r="J32" s="118">
        <v>1.2160995370370369E-2</v>
      </c>
      <c r="K32" s="116">
        <v>11</v>
      </c>
      <c r="L32" s="118">
        <f t="shared" si="0"/>
        <v>2.4200694444444441E-2</v>
      </c>
      <c r="M32" s="111">
        <f t="shared" si="2"/>
        <v>1.3098379629629606E-3</v>
      </c>
      <c r="N32" s="91">
        <f t="shared" si="1"/>
        <v>43.0416068866571</v>
      </c>
      <c r="O32" s="93" t="s">
        <v>33</v>
      </c>
      <c r="P32" s="98"/>
    </row>
    <row r="33" spans="1:16" ht="16.8" customHeight="1" x14ac:dyDescent="0.25">
      <c r="A33" s="99">
        <v>11</v>
      </c>
      <c r="B33" s="93">
        <v>39</v>
      </c>
      <c r="C33" s="94">
        <v>10007740277</v>
      </c>
      <c r="D33" s="95" t="s">
        <v>90</v>
      </c>
      <c r="E33" s="96">
        <v>34840</v>
      </c>
      <c r="F33" s="97" t="s">
        <v>21</v>
      </c>
      <c r="G33" s="108" t="s">
        <v>91</v>
      </c>
      <c r="H33" s="118">
        <v>1.2439467592592591E-2</v>
      </c>
      <c r="I33" s="116">
        <v>16</v>
      </c>
      <c r="J33" s="118">
        <v>1.1922453703703704E-2</v>
      </c>
      <c r="K33" s="116">
        <v>7</v>
      </c>
      <c r="L33" s="118">
        <f t="shared" si="0"/>
        <v>2.4361921296296295E-2</v>
      </c>
      <c r="M33" s="111">
        <f t="shared" si="2"/>
        <v>1.4710648148148139E-3</v>
      </c>
      <c r="N33" s="91">
        <f t="shared" si="1"/>
        <v>42.755344418052253</v>
      </c>
      <c r="O33" s="93" t="s">
        <v>33</v>
      </c>
      <c r="P33" s="98"/>
    </row>
    <row r="34" spans="1:16" ht="16.8" customHeight="1" x14ac:dyDescent="0.25">
      <c r="A34" s="99">
        <v>12</v>
      </c>
      <c r="B34" s="93">
        <v>24</v>
      </c>
      <c r="C34" s="94">
        <v>10009183557</v>
      </c>
      <c r="D34" s="95" t="s">
        <v>92</v>
      </c>
      <c r="E34" s="96">
        <v>35346</v>
      </c>
      <c r="F34" s="97" t="s">
        <v>21</v>
      </c>
      <c r="G34" s="108" t="s">
        <v>86</v>
      </c>
      <c r="H34" s="118">
        <v>1.229050925925926E-2</v>
      </c>
      <c r="I34" s="116">
        <v>12</v>
      </c>
      <c r="J34" s="118">
        <v>1.2209953703703704E-2</v>
      </c>
      <c r="K34" s="116">
        <v>12</v>
      </c>
      <c r="L34" s="118">
        <f t="shared" si="0"/>
        <v>2.4500462962962963E-2</v>
      </c>
      <c r="M34" s="111">
        <f t="shared" si="2"/>
        <v>1.6096064814814827E-3</v>
      </c>
      <c r="N34" s="91">
        <f t="shared" si="1"/>
        <v>42.512990080302316</v>
      </c>
      <c r="O34" s="93" t="s">
        <v>33</v>
      </c>
      <c r="P34" s="98"/>
    </row>
    <row r="35" spans="1:16" ht="16.8" customHeight="1" x14ac:dyDescent="0.25">
      <c r="A35" s="99">
        <v>13</v>
      </c>
      <c r="B35" s="93">
        <v>31</v>
      </c>
      <c r="C35" s="94">
        <v>10009692001</v>
      </c>
      <c r="D35" s="95" t="s">
        <v>93</v>
      </c>
      <c r="E35" s="96">
        <v>35536</v>
      </c>
      <c r="F35" s="97" t="s">
        <v>24</v>
      </c>
      <c r="G35" s="108" t="s">
        <v>94</v>
      </c>
      <c r="H35" s="118">
        <v>1.229525462962963E-2</v>
      </c>
      <c r="I35" s="116">
        <v>13</v>
      </c>
      <c r="J35" s="118">
        <v>1.2213657407407407E-2</v>
      </c>
      <c r="K35" s="116">
        <v>13</v>
      </c>
      <c r="L35" s="118">
        <f t="shared" si="0"/>
        <v>2.4508912037037037E-2</v>
      </c>
      <c r="M35" s="111">
        <f t="shared" si="2"/>
        <v>1.6180555555555566E-3</v>
      </c>
      <c r="N35" s="91">
        <f t="shared" si="1"/>
        <v>42.492917847025495</v>
      </c>
      <c r="O35" s="93" t="s">
        <v>33</v>
      </c>
      <c r="P35" s="98"/>
    </row>
    <row r="36" spans="1:16" ht="16.8" customHeight="1" x14ac:dyDescent="0.25">
      <c r="A36" s="99">
        <v>14</v>
      </c>
      <c r="B36" s="93">
        <v>36</v>
      </c>
      <c r="C36" s="94">
        <v>10006503832</v>
      </c>
      <c r="D36" s="95" t="s">
        <v>95</v>
      </c>
      <c r="E36" s="96">
        <v>33408</v>
      </c>
      <c r="F36" s="97" t="s">
        <v>24</v>
      </c>
      <c r="G36" s="108" t="s">
        <v>40</v>
      </c>
      <c r="H36" s="118">
        <v>1.2432060185185183E-2</v>
      </c>
      <c r="I36" s="116">
        <v>15</v>
      </c>
      <c r="J36" s="118">
        <v>1.2260185185185186E-2</v>
      </c>
      <c r="K36" s="116">
        <v>14</v>
      </c>
      <c r="L36" s="118">
        <f t="shared" si="0"/>
        <v>2.4692245370370368E-2</v>
      </c>
      <c r="M36" s="111">
        <f t="shared" si="2"/>
        <v>1.8013888888888871E-3</v>
      </c>
      <c r="N36" s="91">
        <f t="shared" si="1"/>
        <v>42.194092827004219</v>
      </c>
      <c r="O36" s="93" t="s">
        <v>33</v>
      </c>
      <c r="P36" s="98"/>
    </row>
    <row r="37" spans="1:16" ht="16.8" customHeight="1" x14ac:dyDescent="0.25">
      <c r="A37" s="99">
        <v>15</v>
      </c>
      <c r="B37" s="93">
        <v>32</v>
      </c>
      <c r="C37" s="94">
        <v>10036085600</v>
      </c>
      <c r="D37" s="95" t="s">
        <v>96</v>
      </c>
      <c r="E37" s="96">
        <v>37543</v>
      </c>
      <c r="F37" s="97" t="s">
        <v>24</v>
      </c>
      <c r="G37" s="108" t="s">
        <v>94</v>
      </c>
      <c r="H37" s="118">
        <v>1.2474421296296294E-2</v>
      </c>
      <c r="I37" s="116">
        <v>18</v>
      </c>
      <c r="J37" s="118">
        <v>1.235E-2</v>
      </c>
      <c r="K37" s="116">
        <v>15</v>
      </c>
      <c r="L37" s="118">
        <f t="shared" si="0"/>
        <v>2.4824421296296292E-2</v>
      </c>
      <c r="M37" s="111">
        <f t="shared" si="2"/>
        <v>1.9335648148148116E-3</v>
      </c>
      <c r="N37" s="91">
        <f t="shared" si="1"/>
        <v>41.95804195804196</v>
      </c>
      <c r="O37" s="93" t="s">
        <v>33</v>
      </c>
      <c r="P37" s="98"/>
    </row>
    <row r="38" spans="1:16" ht="16.8" customHeight="1" x14ac:dyDescent="0.25">
      <c r="A38" s="99">
        <v>16</v>
      </c>
      <c r="B38" s="93">
        <v>33</v>
      </c>
      <c r="C38" s="94">
        <v>10093888708</v>
      </c>
      <c r="D38" s="95" t="s">
        <v>97</v>
      </c>
      <c r="E38" s="96">
        <v>36544</v>
      </c>
      <c r="F38" s="97" t="s">
        <v>33</v>
      </c>
      <c r="G38" s="108" t="s">
        <v>40</v>
      </c>
      <c r="H38" s="118">
        <v>1.2457291666666669E-2</v>
      </c>
      <c r="I38" s="116">
        <v>17</v>
      </c>
      <c r="J38" s="118">
        <v>1.2397800925925927E-2</v>
      </c>
      <c r="K38" s="116">
        <v>16</v>
      </c>
      <c r="L38" s="118">
        <f t="shared" si="0"/>
        <v>2.4855092592592595E-2</v>
      </c>
      <c r="M38" s="111">
        <f t="shared" si="2"/>
        <v>1.9642361111111145E-3</v>
      </c>
      <c r="N38" s="91">
        <f t="shared" si="1"/>
        <v>41.91895668374476</v>
      </c>
      <c r="O38" s="93"/>
      <c r="P38" s="98"/>
    </row>
    <row r="39" spans="1:16" ht="16.8" customHeight="1" x14ac:dyDescent="0.25">
      <c r="A39" s="99">
        <v>17</v>
      </c>
      <c r="B39" s="93">
        <v>34</v>
      </c>
      <c r="C39" s="94">
        <v>10023524807</v>
      </c>
      <c r="D39" s="95" t="s">
        <v>98</v>
      </c>
      <c r="E39" s="96">
        <v>36182</v>
      </c>
      <c r="F39" s="97" t="s">
        <v>33</v>
      </c>
      <c r="G39" s="108" t="s">
        <v>40</v>
      </c>
      <c r="H39" s="118">
        <v>1.2336805555555557E-2</v>
      </c>
      <c r="I39" s="116">
        <v>14</v>
      </c>
      <c r="J39" s="118">
        <v>1.265300925925926E-2</v>
      </c>
      <c r="K39" s="116">
        <v>20</v>
      </c>
      <c r="L39" s="118">
        <f t="shared" si="0"/>
        <v>2.4989814814814819E-2</v>
      </c>
      <c r="M39" s="111">
        <f t="shared" si="2"/>
        <v>2.0989583333333381E-3</v>
      </c>
      <c r="N39" s="91">
        <f t="shared" si="1"/>
        <v>41.685965724872624</v>
      </c>
      <c r="O39" s="93"/>
      <c r="P39" s="98"/>
    </row>
    <row r="40" spans="1:16" ht="16.8" customHeight="1" x14ac:dyDescent="0.25">
      <c r="A40" s="99">
        <v>18</v>
      </c>
      <c r="B40" s="93">
        <v>25</v>
      </c>
      <c r="C40" s="94">
        <v>10012584621</v>
      </c>
      <c r="D40" s="95" t="s">
        <v>99</v>
      </c>
      <c r="E40" s="96">
        <v>31552</v>
      </c>
      <c r="F40" s="97" t="s">
        <v>24</v>
      </c>
      <c r="G40" s="108" t="s">
        <v>100</v>
      </c>
      <c r="H40" s="118">
        <v>1.2753819444444446E-2</v>
      </c>
      <c r="I40" s="116">
        <v>20</v>
      </c>
      <c r="J40" s="118">
        <v>1.2581944444444444E-2</v>
      </c>
      <c r="K40" s="116">
        <v>18</v>
      </c>
      <c r="L40" s="118">
        <f t="shared" si="0"/>
        <v>2.533576388888889E-2</v>
      </c>
      <c r="M40" s="111">
        <f t="shared" si="2"/>
        <v>2.4449074074074095E-3</v>
      </c>
      <c r="N40" s="91">
        <f t="shared" si="1"/>
        <v>41.11466423024212</v>
      </c>
      <c r="O40" s="93"/>
      <c r="P40" s="98"/>
    </row>
    <row r="41" spans="1:16" ht="16.8" customHeight="1" x14ac:dyDescent="0.25">
      <c r="A41" s="99">
        <v>19</v>
      </c>
      <c r="B41" s="93">
        <v>26</v>
      </c>
      <c r="C41" s="94">
        <v>10126421090</v>
      </c>
      <c r="D41" s="95" t="s">
        <v>101</v>
      </c>
      <c r="E41" s="96">
        <v>37209</v>
      </c>
      <c r="F41" s="97" t="s">
        <v>33</v>
      </c>
      <c r="G41" s="108" t="s">
        <v>100</v>
      </c>
      <c r="H41" s="118">
        <v>1.2691666666666665E-2</v>
      </c>
      <c r="I41" s="116">
        <v>19</v>
      </c>
      <c r="J41" s="118">
        <v>1.275636574074074E-2</v>
      </c>
      <c r="K41" s="116">
        <v>22</v>
      </c>
      <c r="L41" s="118">
        <f t="shared" si="0"/>
        <v>2.5448032407407405E-2</v>
      </c>
      <c r="M41" s="111">
        <f t="shared" si="2"/>
        <v>2.5571759259259245E-3</v>
      </c>
      <c r="N41" s="91">
        <f t="shared" si="1"/>
        <v>40.927694406548433</v>
      </c>
      <c r="O41" s="93"/>
      <c r="P41" s="98"/>
    </row>
    <row r="42" spans="1:16" ht="16.8" customHeight="1" x14ac:dyDescent="0.25">
      <c r="A42" s="99">
        <v>20</v>
      </c>
      <c r="B42" s="93">
        <v>45</v>
      </c>
      <c r="C42" s="94">
        <v>10092428553</v>
      </c>
      <c r="D42" s="95" t="s">
        <v>102</v>
      </c>
      <c r="E42" s="96">
        <v>38296</v>
      </c>
      <c r="F42" s="97" t="s">
        <v>24</v>
      </c>
      <c r="G42" s="108" t="s">
        <v>47</v>
      </c>
      <c r="H42" s="118">
        <v>1.287962962962963E-2</v>
      </c>
      <c r="I42" s="116">
        <v>22</v>
      </c>
      <c r="J42" s="118">
        <v>1.2650462962962962E-2</v>
      </c>
      <c r="K42" s="116">
        <v>19</v>
      </c>
      <c r="L42" s="118">
        <f t="shared" si="0"/>
        <v>2.553009259259259E-2</v>
      </c>
      <c r="M42" s="111">
        <f t="shared" si="2"/>
        <v>2.6392361111111096E-3</v>
      </c>
      <c r="N42" s="91">
        <f t="shared" si="1"/>
        <v>40.797824116047146</v>
      </c>
      <c r="O42" s="93"/>
      <c r="P42" s="98"/>
    </row>
    <row r="43" spans="1:16" ht="16.8" customHeight="1" x14ac:dyDescent="0.25">
      <c r="A43" s="99">
        <v>21</v>
      </c>
      <c r="B43" s="93">
        <v>49</v>
      </c>
      <c r="C43" s="94">
        <v>10004705389</v>
      </c>
      <c r="D43" s="95" t="s">
        <v>103</v>
      </c>
      <c r="E43" s="96">
        <v>30159</v>
      </c>
      <c r="F43" s="97" t="s">
        <v>21</v>
      </c>
      <c r="G43" s="108" t="s">
        <v>104</v>
      </c>
      <c r="H43" s="118">
        <v>1.3119444444444446E-2</v>
      </c>
      <c r="I43" s="116">
        <v>27</v>
      </c>
      <c r="J43" s="118">
        <v>1.2504745370370371E-2</v>
      </c>
      <c r="K43" s="116">
        <v>17</v>
      </c>
      <c r="L43" s="118">
        <f t="shared" si="0"/>
        <v>2.5624189814814818E-2</v>
      </c>
      <c r="M43" s="111">
        <f t="shared" si="2"/>
        <v>2.7333333333333376E-3</v>
      </c>
      <c r="N43" s="91">
        <f t="shared" si="1"/>
        <v>40.650406504065039</v>
      </c>
      <c r="O43" s="93"/>
      <c r="P43" s="98"/>
    </row>
    <row r="44" spans="1:16" ht="16.8" customHeight="1" x14ac:dyDescent="0.25">
      <c r="A44" s="99">
        <v>22</v>
      </c>
      <c r="B44" s="93">
        <v>4</v>
      </c>
      <c r="C44" s="94">
        <v>10036017494</v>
      </c>
      <c r="D44" s="95" t="s">
        <v>105</v>
      </c>
      <c r="E44" s="96">
        <v>37057</v>
      </c>
      <c r="F44" s="97" t="s">
        <v>24</v>
      </c>
      <c r="G44" s="108" t="s">
        <v>76</v>
      </c>
      <c r="H44" s="118">
        <v>1.2984027777777777E-2</v>
      </c>
      <c r="I44" s="116">
        <v>24</v>
      </c>
      <c r="J44" s="118">
        <v>1.2706944444444444E-2</v>
      </c>
      <c r="K44" s="116">
        <v>21</v>
      </c>
      <c r="L44" s="118">
        <f t="shared" si="0"/>
        <v>2.5690972222222219E-2</v>
      </c>
      <c r="M44" s="111">
        <f t="shared" si="2"/>
        <v>2.8001157407407384E-3</v>
      </c>
      <c r="N44" s="91">
        <f t="shared" si="1"/>
        <v>40.54054054054054</v>
      </c>
      <c r="O44" s="93"/>
      <c r="P44" s="98"/>
    </row>
    <row r="45" spans="1:16" ht="16.8" customHeight="1" x14ac:dyDescent="0.25">
      <c r="A45" s="99">
        <v>23</v>
      </c>
      <c r="B45" s="93">
        <v>18</v>
      </c>
      <c r="C45" s="94">
        <v>10136682074</v>
      </c>
      <c r="D45" s="95" t="s">
        <v>106</v>
      </c>
      <c r="E45" s="96">
        <v>32030</v>
      </c>
      <c r="F45" s="97" t="s">
        <v>33</v>
      </c>
      <c r="G45" s="108" t="s">
        <v>86</v>
      </c>
      <c r="H45" s="118">
        <v>1.2784027777777776E-2</v>
      </c>
      <c r="I45" s="116">
        <v>21</v>
      </c>
      <c r="J45" s="118">
        <v>1.2930902777777779E-2</v>
      </c>
      <c r="K45" s="116">
        <v>25</v>
      </c>
      <c r="L45" s="118">
        <f t="shared" si="0"/>
        <v>2.5714930555555557E-2</v>
      </c>
      <c r="M45" s="111">
        <f t="shared" si="2"/>
        <v>2.8240740740740761E-3</v>
      </c>
      <c r="N45" s="91">
        <f t="shared" si="1"/>
        <v>40.504050405040502</v>
      </c>
      <c r="O45" s="93"/>
      <c r="P45" s="98"/>
    </row>
    <row r="46" spans="1:16" ht="16.8" customHeight="1" x14ac:dyDescent="0.25">
      <c r="A46" s="99">
        <v>24</v>
      </c>
      <c r="B46" s="93">
        <v>47</v>
      </c>
      <c r="C46" s="94">
        <v>10053914200</v>
      </c>
      <c r="D46" s="95" t="s">
        <v>107</v>
      </c>
      <c r="E46" s="96">
        <v>37721</v>
      </c>
      <c r="F46" s="97" t="s">
        <v>33</v>
      </c>
      <c r="G46" s="108" t="s">
        <v>89</v>
      </c>
      <c r="H46" s="118">
        <v>1.2987268518518518E-2</v>
      </c>
      <c r="I46" s="116">
        <v>25</v>
      </c>
      <c r="J46" s="118">
        <v>1.2793634259259258E-2</v>
      </c>
      <c r="K46" s="116">
        <v>23</v>
      </c>
      <c r="L46" s="118">
        <f t="shared" si="0"/>
        <v>2.5780902777777774E-2</v>
      </c>
      <c r="M46" s="111">
        <f t="shared" si="2"/>
        <v>2.8900462962962933E-3</v>
      </c>
      <c r="N46" s="91">
        <f t="shared" si="1"/>
        <v>40.41311180960934</v>
      </c>
      <c r="O46" s="93"/>
      <c r="P46" s="98"/>
    </row>
    <row r="47" spans="1:16" ht="16.8" customHeight="1" x14ac:dyDescent="0.25">
      <c r="A47" s="99">
        <v>25</v>
      </c>
      <c r="B47" s="93">
        <v>44</v>
      </c>
      <c r="C47" s="94">
        <v>10034989193</v>
      </c>
      <c r="D47" s="95" t="s">
        <v>46</v>
      </c>
      <c r="E47" s="96">
        <v>36445</v>
      </c>
      <c r="F47" s="97" t="s">
        <v>24</v>
      </c>
      <c r="G47" s="108" t="s">
        <v>47</v>
      </c>
      <c r="H47" s="118">
        <v>1.2882638888888888E-2</v>
      </c>
      <c r="I47" s="116">
        <v>23</v>
      </c>
      <c r="J47" s="118">
        <v>1.2907291666666668E-2</v>
      </c>
      <c r="K47" s="116">
        <v>24</v>
      </c>
      <c r="L47" s="118">
        <f t="shared" si="0"/>
        <v>2.5789930555555556E-2</v>
      </c>
      <c r="M47" s="111">
        <f t="shared" si="2"/>
        <v>2.8990740740740747E-3</v>
      </c>
      <c r="N47" s="91">
        <f t="shared" si="1"/>
        <v>40.394973070017954</v>
      </c>
      <c r="O47" s="93"/>
      <c r="P47" s="98"/>
    </row>
    <row r="48" spans="1:16" ht="16.8" customHeight="1" x14ac:dyDescent="0.25">
      <c r="A48" s="99">
        <v>26</v>
      </c>
      <c r="B48" s="93">
        <v>46</v>
      </c>
      <c r="C48" s="94">
        <v>10053914196</v>
      </c>
      <c r="D48" s="95" t="s">
        <v>108</v>
      </c>
      <c r="E48" s="96">
        <v>37721</v>
      </c>
      <c r="F48" s="97" t="s">
        <v>33</v>
      </c>
      <c r="G48" s="108" t="s">
        <v>89</v>
      </c>
      <c r="H48" s="118">
        <v>1.3077314814814814E-2</v>
      </c>
      <c r="I48" s="116">
        <v>26</v>
      </c>
      <c r="J48" s="118">
        <v>1.2959953703703703E-2</v>
      </c>
      <c r="K48" s="116">
        <v>26</v>
      </c>
      <c r="L48" s="118">
        <f t="shared" si="0"/>
        <v>2.6037268518518515E-2</v>
      </c>
      <c r="M48" s="111">
        <f t="shared" si="2"/>
        <v>3.1464120370370344E-3</v>
      </c>
      <c r="N48" s="91">
        <f t="shared" si="1"/>
        <v>40</v>
      </c>
      <c r="O48" s="93"/>
      <c r="P48" s="98"/>
    </row>
    <row r="49" spans="1:16" ht="16.8" customHeight="1" x14ac:dyDescent="0.25">
      <c r="A49" s="99">
        <v>27</v>
      </c>
      <c r="B49" s="93">
        <v>42</v>
      </c>
      <c r="C49" s="94">
        <v>10080703374</v>
      </c>
      <c r="D49" s="95" t="s">
        <v>109</v>
      </c>
      <c r="E49" s="96">
        <v>38130</v>
      </c>
      <c r="F49" s="97" t="s">
        <v>33</v>
      </c>
      <c r="G49" s="108" t="s">
        <v>49</v>
      </c>
      <c r="H49" s="118">
        <v>1.3257407407407407E-2</v>
      </c>
      <c r="I49" s="116">
        <v>28</v>
      </c>
      <c r="J49" s="118">
        <v>1.3058680555555556E-2</v>
      </c>
      <c r="K49" s="116">
        <v>27</v>
      </c>
      <c r="L49" s="118">
        <f t="shared" si="0"/>
        <v>2.6316087962962961E-2</v>
      </c>
      <c r="M49" s="111">
        <f t="shared" si="2"/>
        <v>3.4252314814814805E-3</v>
      </c>
      <c r="N49" s="91">
        <f t="shared" si="1"/>
        <v>39.577836411609496</v>
      </c>
      <c r="O49" s="93"/>
      <c r="P49" s="98"/>
    </row>
    <row r="50" spans="1:16" ht="16.8" customHeight="1" x14ac:dyDescent="0.25">
      <c r="A50" s="99">
        <v>28</v>
      </c>
      <c r="B50" s="93">
        <v>40</v>
      </c>
      <c r="C50" s="94">
        <v>10059478259</v>
      </c>
      <c r="D50" s="95" t="s">
        <v>45</v>
      </c>
      <c r="E50" s="96">
        <v>37890</v>
      </c>
      <c r="F50" s="97" t="s">
        <v>24</v>
      </c>
      <c r="G50" s="108" t="s">
        <v>91</v>
      </c>
      <c r="H50" s="118">
        <v>1.3325347222222223E-2</v>
      </c>
      <c r="I50" s="116">
        <v>30</v>
      </c>
      <c r="J50" s="118">
        <v>1.3369560185185187E-2</v>
      </c>
      <c r="K50" s="116">
        <v>28</v>
      </c>
      <c r="L50" s="118">
        <f t="shared" si="0"/>
        <v>2.669490740740741E-2</v>
      </c>
      <c r="M50" s="111">
        <f t="shared" si="2"/>
        <v>3.8040509259259295E-3</v>
      </c>
      <c r="N50" s="91">
        <f t="shared" si="1"/>
        <v>39.028620988725066</v>
      </c>
      <c r="O50" s="93"/>
      <c r="P50" s="98"/>
    </row>
    <row r="51" spans="1:16" ht="16.8" customHeight="1" x14ac:dyDescent="0.25">
      <c r="A51" s="99">
        <v>29</v>
      </c>
      <c r="B51" s="93">
        <v>9</v>
      </c>
      <c r="C51" s="94">
        <v>10049916685</v>
      </c>
      <c r="D51" s="95" t="s">
        <v>110</v>
      </c>
      <c r="E51" s="96">
        <v>37678</v>
      </c>
      <c r="F51" s="97" t="s">
        <v>21</v>
      </c>
      <c r="G51" s="108" t="s">
        <v>114</v>
      </c>
      <c r="H51" s="118">
        <v>1.1806712962962962E-2</v>
      </c>
      <c r="I51" s="116">
        <v>5</v>
      </c>
      <c r="J51" s="118">
        <v>1.5044444444444445E-2</v>
      </c>
      <c r="K51" s="116">
        <v>32</v>
      </c>
      <c r="L51" s="118">
        <f t="shared" si="0"/>
        <v>2.6851157407407407E-2</v>
      </c>
      <c r="M51" s="111">
        <f t="shared" si="2"/>
        <v>3.9603009259259261E-3</v>
      </c>
      <c r="N51" s="91">
        <f t="shared" si="1"/>
        <v>38.793103448275865</v>
      </c>
      <c r="O51" s="93"/>
      <c r="P51" s="98"/>
    </row>
    <row r="52" spans="1:16" ht="16.8" customHeight="1" x14ac:dyDescent="0.25">
      <c r="A52" s="99">
        <v>30</v>
      </c>
      <c r="B52" s="93">
        <v>37</v>
      </c>
      <c r="C52" s="94">
        <v>10080746117</v>
      </c>
      <c r="D52" s="95" t="s">
        <v>48</v>
      </c>
      <c r="E52" s="96">
        <v>37876</v>
      </c>
      <c r="F52" s="97" t="s">
        <v>33</v>
      </c>
      <c r="G52" s="108" t="s">
        <v>40</v>
      </c>
      <c r="H52" s="118">
        <v>1.3287152777777778E-2</v>
      </c>
      <c r="I52" s="116">
        <v>29</v>
      </c>
      <c r="J52" s="118">
        <v>1.3781712962962963E-2</v>
      </c>
      <c r="K52" s="116">
        <v>30</v>
      </c>
      <c r="L52" s="118">
        <f t="shared" si="0"/>
        <v>2.7068865740740741E-2</v>
      </c>
      <c r="M52" s="111">
        <f t="shared" si="2"/>
        <v>4.1780092592592598E-3</v>
      </c>
      <c r="N52" s="91">
        <f t="shared" si="1"/>
        <v>38.477982043608378</v>
      </c>
      <c r="O52" s="93"/>
      <c r="P52" s="98"/>
    </row>
    <row r="53" spans="1:16" ht="16.8" customHeight="1" x14ac:dyDescent="0.25">
      <c r="A53" s="99">
        <v>31</v>
      </c>
      <c r="B53" s="93">
        <v>27</v>
      </c>
      <c r="C53" s="94">
        <v>10092441283</v>
      </c>
      <c r="D53" s="95" t="s">
        <v>111</v>
      </c>
      <c r="E53" s="96">
        <v>37941</v>
      </c>
      <c r="F53" s="97" t="s">
        <v>33</v>
      </c>
      <c r="G53" s="108" t="s">
        <v>78</v>
      </c>
      <c r="H53" s="118">
        <v>1.3960532407407406E-2</v>
      </c>
      <c r="I53" s="116">
        <v>32</v>
      </c>
      <c r="J53" s="118">
        <v>1.3487962962962964E-2</v>
      </c>
      <c r="K53" s="116">
        <v>29</v>
      </c>
      <c r="L53" s="118">
        <f t="shared" si="0"/>
        <v>2.744849537037037E-2</v>
      </c>
      <c r="M53" s="111">
        <f t="shared" si="2"/>
        <v>4.5576388888888889E-3</v>
      </c>
      <c r="N53" s="91">
        <f t="shared" si="1"/>
        <v>37.94266441821248</v>
      </c>
      <c r="O53" s="93"/>
      <c r="P53" s="98"/>
    </row>
    <row r="54" spans="1:16" ht="16.8" customHeight="1" x14ac:dyDescent="0.25">
      <c r="A54" s="99">
        <v>32</v>
      </c>
      <c r="B54" s="93">
        <v>43</v>
      </c>
      <c r="C54" s="94">
        <v>10080173413</v>
      </c>
      <c r="D54" s="95" t="s">
        <v>112</v>
      </c>
      <c r="E54" s="96">
        <v>38006</v>
      </c>
      <c r="F54" s="97" t="s">
        <v>33</v>
      </c>
      <c r="G54" s="108" t="s">
        <v>49</v>
      </c>
      <c r="H54" s="118">
        <v>1.3661574074074076E-2</v>
      </c>
      <c r="I54" s="116">
        <v>31</v>
      </c>
      <c r="J54" s="118">
        <v>1.4143981481481481E-2</v>
      </c>
      <c r="K54" s="116">
        <v>31</v>
      </c>
      <c r="L54" s="118">
        <f t="shared" si="0"/>
        <v>2.7805555555555556E-2</v>
      </c>
      <c r="M54" s="111">
        <f t="shared" si="2"/>
        <v>4.9146990740740748E-3</v>
      </c>
      <c r="N54" s="91">
        <f t="shared" si="1"/>
        <v>37.468776019983345</v>
      </c>
      <c r="O54" s="93"/>
      <c r="P54" s="98"/>
    </row>
    <row r="55" spans="1:16" ht="16.8" customHeight="1" thickBot="1" x14ac:dyDescent="0.3">
      <c r="A55" s="100">
        <v>33</v>
      </c>
      <c r="B55" s="101">
        <v>41</v>
      </c>
      <c r="C55" s="102">
        <v>10062192845</v>
      </c>
      <c r="D55" s="103" t="s">
        <v>113</v>
      </c>
      <c r="E55" s="104">
        <v>37689</v>
      </c>
      <c r="F55" s="105" t="s">
        <v>24</v>
      </c>
      <c r="G55" s="109" t="s">
        <v>91</v>
      </c>
      <c r="H55" s="119">
        <v>1.5519097222222222E-2</v>
      </c>
      <c r="I55" s="117">
        <v>33</v>
      </c>
      <c r="J55" s="119">
        <v>1.5170833333333333E-2</v>
      </c>
      <c r="K55" s="117">
        <v>33</v>
      </c>
      <c r="L55" s="119">
        <f t="shared" si="0"/>
        <v>3.0689930555555557E-2</v>
      </c>
      <c r="M55" s="120">
        <f t="shared" si="2"/>
        <v>7.7990740740740763E-3</v>
      </c>
      <c r="N55" s="106">
        <f t="shared" si="1"/>
        <v>33.936651583710407</v>
      </c>
      <c r="O55" s="101"/>
      <c r="P55" s="107"/>
    </row>
    <row r="56" spans="1:16" ht="9" customHeight="1" thickTop="1" thickBot="1" x14ac:dyDescent="0.35">
      <c r="A56" s="74"/>
      <c r="B56" s="75"/>
      <c r="C56" s="75"/>
      <c r="D56" s="76"/>
      <c r="E56" s="77"/>
      <c r="F56" s="78"/>
      <c r="G56" s="79"/>
      <c r="H56" s="80"/>
      <c r="I56" s="80"/>
      <c r="J56" s="80"/>
      <c r="K56" s="80"/>
      <c r="L56" s="80"/>
      <c r="M56" s="81"/>
      <c r="N56" s="48"/>
      <c r="O56" s="82"/>
      <c r="P56" s="82"/>
    </row>
    <row r="57" spans="1:16" ht="15" thickTop="1" x14ac:dyDescent="0.25">
      <c r="A57" s="165" t="s">
        <v>5</v>
      </c>
      <c r="B57" s="166"/>
      <c r="C57" s="166"/>
      <c r="D57" s="166"/>
      <c r="E57" s="166"/>
      <c r="F57" s="166"/>
      <c r="G57" s="166" t="s">
        <v>6</v>
      </c>
      <c r="H57" s="166"/>
      <c r="I57" s="166"/>
      <c r="J57" s="166"/>
      <c r="K57" s="166"/>
      <c r="L57" s="166"/>
      <c r="M57" s="166"/>
      <c r="N57" s="166"/>
      <c r="O57" s="166"/>
      <c r="P57" s="167"/>
    </row>
    <row r="58" spans="1:16" x14ac:dyDescent="0.25">
      <c r="A58" s="20" t="s">
        <v>71</v>
      </c>
      <c r="B58" s="5"/>
      <c r="C58" s="49"/>
      <c r="D58" s="5"/>
      <c r="E58" s="58"/>
      <c r="F58" s="50"/>
      <c r="G58" s="51" t="s">
        <v>34</v>
      </c>
      <c r="H58" s="84">
        <v>13</v>
      </c>
      <c r="I58" s="113"/>
      <c r="J58" s="113"/>
      <c r="K58" s="113"/>
      <c r="L58" s="113"/>
      <c r="M58" s="70"/>
      <c r="N58" s="31"/>
      <c r="O58" s="110" t="s">
        <v>32</v>
      </c>
      <c r="P58" s="52">
        <f>COUNTIF(F23:F55,"ЗМС")</f>
        <v>0</v>
      </c>
    </row>
    <row r="59" spans="1:16" x14ac:dyDescent="0.25">
      <c r="A59" s="20" t="s">
        <v>72</v>
      </c>
      <c r="B59" s="5"/>
      <c r="C59" s="21"/>
      <c r="D59" s="5"/>
      <c r="E59" s="59"/>
      <c r="F59" s="53"/>
      <c r="G59" s="22" t="s">
        <v>27</v>
      </c>
      <c r="H59" s="84">
        <f>H60+H65</f>
        <v>33</v>
      </c>
      <c r="I59" s="114"/>
      <c r="J59" s="114"/>
      <c r="K59" s="114"/>
      <c r="L59" s="114"/>
      <c r="M59" s="71"/>
      <c r="N59" s="32"/>
      <c r="O59" s="110" t="s">
        <v>21</v>
      </c>
      <c r="P59" s="52">
        <f>COUNTIF(F23:F55,"МСМК")</f>
        <v>7</v>
      </c>
    </row>
    <row r="60" spans="1:16" x14ac:dyDescent="0.25">
      <c r="A60" s="20" t="s">
        <v>73</v>
      </c>
      <c r="B60" s="5"/>
      <c r="C60" s="24"/>
      <c r="D60" s="5"/>
      <c r="E60" s="59"/>
      <c r="F60" s="53"/>
      <c r="G60" s="22" t="s">
        <v>28</v>
      </c>
      <c r="H60" s="84">
        <f>H61+H62+H63+H64</f>
        <v>33</v>
      </c>
      <c r="I60" s="114"/>
      <c r="J60" s="114"/>
      <c r="K60" s="114"/>
      <c r="L60" s="114"/>
      <c r="M60" s="71"/>
      <c r="N60" s="32"/>
      <c r="O60" s="110" t="s">
        <v>24</v>
      </c>
      <c r="P60" s="52">
        <f>COUNTIF(F23:F55,"МС")</f>
        <v>15</v>
      </c>
    </row>
    <row r="61" spans="1:16" x14ac:dyDescent="0.25">
      <c r="A61" s="20" t="s">
        <v>74</v>
      </c>
      <c r="B61" s="5"/>
      <c r="C61" s="24"/>
      <c r="D61" s="5"/>
      <c r="E61" s="59"/>
      <c r="F61" s="53"/>
      <c r="G61" s="22" t="s">
        <v>29</v>
      </c>
      <c r="H61" s="84">
        <f>COUNT(A23:A55)</f>
        <v>33</v>
      </c>
      <c r="I61" s="114"/>
      <c r="J61" s="114"/>
      <c r="K61" s="114"/>
      <c r="L61" s="114"/>
      <c r="M61" s="71"/>
      <c r="N61" s="32"/>
      <c r="O61" s="30" t="s">
        <v>33</v>
      </c>
      <c r="P61" s="52">
        <f>COUNTIF(F23:F55,"КМС")</f>
        <v>11</v>
      </c>
    </row>
    <row r="62" spans="1:16" x14ac:dyDescent="0.25">
      <c r="A62" s="20"/>
      <c r="B62" s="5"/>
      <c r="C62" s="24"/>
      <c r="D62" s="5"/>
      <c r="E62" s="59"/>
      <c r="F62" s="53"/>
      <c r="G62" s="22" t="s">
        <v>41</v>
      </c>
      <c r="H62" s="84">
        <f>COUNTIF(A23:A55,"ЛИМ")</f>
        <v>0</v>
      </c>
      <c r="I62" s="114"/>
      <c r="J62" s="114"/>
      <c r="K62" s="114"/>
      <c r="L62" s="114"/>
      <c r="M62" s="71"/>
      <c r="N62" s="32"/>
      <c r="O62" s="30" t="s">
        <v>39</v>
      </c>
      <c r="P62" s="52">
        <f>COUNTIF(F23:F55,"1 СР")</f>
        <v>0</v>
      </c>
    </row>
    <row r="63" spans="1:16" x14ac:dyDescent="0.25">
      <c r="A63" s="20"/>
      <c r="B63" s="5"/>
      <c r="C63" s="5"/>
      <c r="D63" s="5"/>
      <c r="E63" s="59"/>
      <c r="F63" s="53"/>
      <c r="G63" s="22" t="s">
        <v>30</v>
      </c>
      <c r="H63" s="84">
        <f>COUNTIF(A23:A55,"НФ")</f>
        <v>0</v>
      </c>
      <c r="I63" s="114"/>
      <c r="J63" s="114"/>
      <c r="K63" s="114"/>
      <c r="L63" s="114"/>
      <c r="M63" s="71"/>
      <c r="N63" s="32"/>
      <c r="O63" s="30" t="s">
        <v>50</v>
      </c>
      <c r="P63" s="52">
        <f>COUNTIF(F23:F55,"2 СР")</f>
        <v>0</v>
      </c>
    </row>
    <row r="64" spans="1:16" x14ac:dyDescent="0.25">
      <c r="A64" s="20"/>
      <c r="B64" s="5"/>
      <c r="C64" s="5"/>
      <c r="D64" s="5"/>
      <c r="E64" s="59"/>
      <c r="F64" s="53"/>
      <c r="G64" s="22" t="s">
        <v>35</v>
      </c>
      <c r="H64" s="84">
        <f>COUNTIF(A23:A55,"ДСКВ")</f>
        <v>0</v>
      </c>
      <c r="I64" s="114"/>
      <c r="J64" s="114"/>
      <c r="K64" s="114"/>
      <c r="L64" s="114"/>
      <c r="M64" s="71"/>
      <c r="N64" s="32"/>
      <c r="O64" s="30" t="s">
        <v>51</v>
      </c>
      <c r="P64" s="52">
        <f>COUNTIF(F23:F55,"3 СР")</f>
        <v>0</v>
      </c>
    </row>
    <row r="65" spans="1:16" x14ac:dyDescent="0.25">
      <c r="A65" s="20"/>
      <c r="B65" s="5"/>
      <c r="C65" s="5"/>
      <c r="D65" s="5"/>
      <c r="E65" s="60"/>
      <c r="F65" s="54"/>
      <c r="G65" s="22" t="s">
        <v>31</v>
      </c>
      <c r="H65" s="84">
        <f>COUNTIF(A23:A55,"НС")</f>
        <v>0</v>
      </c>
      <c r="I65" s="115"/>
      <c r="J65" s="115"/>
      <c r="K65" s="115"/>
      <c r="L65" s="115"/>
      <c r="M65" s="72"/>
      <c r="N65" s="33"/>
      <c r="O65" s="30"/>
      <c r="P65" s="23"/>
    </row>
    <row r="66" spans="1:16" ht="9.75" customHeight="1" x14ac:dyDescent="0.25">
      <c r="A66" s="20"/>
      <c r="B66" s="8"/>
      <c r="C66" s="8"/>
      <c r="D66" s="5"/>
      <c r="E66" s="37"/>
      <c r="P66" s="9"/>
    </row>
    <row r="67" spans="1:16" ht="15.6" x14ac:dyDescent="0.25">
      <c r="A67" s="168" t="s">
        <v>3</v>
      </c>
      <c r="B67" s="126"/>
      <c r="C67" s="126"/>
      <c r="D67" s="126"/>
      <c r="E67" s="126" t="s">
        <v>12</v>
      </c>
      <c r="F67" s="126"/>
      <c r="G67" s="126"/>
      <c r="H67" s="126" t="s">
        <v>4</v>
      </c>
      <c r="I67" s="126"/>
      <c r="J67" s="126"/>
      <c r="K67" s="126"/>
      <c r="L67" s="126"/>
      <c r="M67" s="126"/>
      <c r="N67" s="126"/>
      <c r="O67" s="126"/>
      <c r="P67" s="153"/>
    </row>
    <row r="68" spans="1:16" x14ac:dyDescent="0.25">
      <c r="A68" s="160"/>
      <c r="B68" s="155"/>
      <c r="C68" s="155"/>
      <c r="D68" s="155"/>
      <c r="E68" s="155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2"/>
    </row>
    <row r="69" spans="1:16" x14ac:dyDescent="0.25">
      <c r="A69" s="90"/>
      <c r="B69" s="89"/>
      <c r="C69" s="89"/>
      <c r="D69" s="89"/>
      <c r="E69" s="61"/>
      <c r="F69" s="89"/>
      <c r="G69" s="89"/>
      <c r="M69" s="65"/>
      <c r="N69" s="89"/>
      <c r="O69" s="89"/>
      <c r="P69" s="57"/>
    </row>
    <row r="70" spans="1:16" x14ac:dyDescent="0.25">
      <c r="A70" s="90"/>
      <c r="B70" s="89"/>
      <c r="C70" s="89"/>
      <c r="D70" s="89"/>
      <c r="E70" s="61"/>
      <c r="F70" s="89"/>
      <c r="G70" s="89"/>
      <c r="M70" s="65"/>
      <c r="N70" s="89"/>
      <c r="O70" s="89"/>
      <c r="P70" s="57"/>
    </row>
    <row r="71" spans="1:16" x14ac:dyDescent="0.25">
      <c r="A71" s="90"/>
      <c r="B71" s="89"/>
      <c r="C71" s="89"/>
      <c r="D71" s="89"/>
      <c r="E71" s="61"/>
      <c r="F71" s="89"/>
      <c r="G71" s="89"/>
      <c r="M71" s="65"/>
      <c r="N71" s="89"/>
      <c r="O71" s="89"/>
      <c r="P71" s="57"/>
    </row>
    <row r="72" spans="1:16" x14ac:dyDescent="0.25">
      <c r="A72" s="90"/>
      <c r="B72" s="89"/>
      <c r="C72" s="89"/>
      <c r="D72" s="89"/>
      <c r="E72" s="61"/>
      <c r="F72" s="89"/>
      <c r="G72" s="89"/>
      <c r="M72" s="65"/>
      <c r="N72" s="89"/>
      <c r="O72" s="89"/>
      <c r="P72" s="57"/>
    </row>
    <row r="73" spans="1:16" ht="14.4" thickBot="1" x14ac:dyDescent="0.3">
      <c r="A73" s="169" t="s">
        <v>43</v>
      </c>
      <c r="B73" s="152"/>
      <c r="C73" s="152"/>
      <c r="D73" s="152"/>
      <c r="E73" s="152" t="str">
        <f>G17</f>
        <v>ЮДИНА Л.Н. (ВК, г.Анапа)</v>
      </c>
      <c r="F73" s="152"/>
      <c r="G73" s="152"/>
      <c r="H73" s="152" t="str">
        <f>G18</f>
        <v>ВЛАСКИНА Е.В. (ВК, г.Самара)</v>
      </c>
      <c r="I73" s="152"/>
      <c r="J73" s="152"/>
      <c r="K73" s="152"/>
      <c r="L73" s="152"/>
      <c r="M73" s="152"/>
      <c r="N73" s="152"/>
      <c r="O73" s="152"/>
      <c r="P73" s="154"/>
    </row>
    <row r="74" spans="1:16" ht="14.4" thickTop="1" x14ac:dyDescent="0.25"/>
  </sheetData>
  <sortState xmlns:xlrd2="http://schemas.microsoft.com/office/spreadsheetml/2017/richdata2" ref="B23:H30">
    <sortCondition ref="H23:H30"/>
  </sortState>
  <mergeCells count="41">
    <mergeCell ref="H73:N73"/>
    <mergeCell ref="O67:P67"/>
    <mergeCell ref="O73:P73"/>
    <mergeCell ref="A5:P5"/>
    <mergeCell ref="A8:P8"/>
    <mergeCell ref="A12:P12"/>
    <mergeCell ref="A68:E68"/>
    <mergeCell ref="F68:P68"/>
    <mergeCell ref="P21:P22"/>
    <mergeCell ref="A57:F57"/>
    <mergeCell ref="G57:P57"/>
    <mergeCell ref="A67:D67"/>
    <mergeCell ref="A73:D73"/>
    <mergeCell ref="E67:G67"/>
    <mergeCell ref="E73:G73"/>
    <mergeCell ref="F21:F22"/>
    <mergeCell ref="H67:N67"/>
    <mergeCell ref="A9:P9"/>
    <mergeCell ref="A10:P10"/>
    <mergeCell ref="A11:P11"/>
    <mergeCell ref="A15:G15"/>
    <mergeCell ref="A21:A22"/>
    <mergeCell ref="B21:B22"/>
    <mergeCell ref="C21:C22"/>
    <mergeCell ref="D21:D22"/>
    <mergeCell ref="E21:E22"/>
    <mergeCell ref="H15:P15"/>
    <mergeCell ref="G21:G22"/>
    <mergeCell ref="M21:M22"/>
    <mergeCell ref="N21:N22"/>
    <mergeCell ref="O21:O22"/>
    <mergeCell ref="A1:P1"/>
    <mergeCell ref="A2:P2"/>
    <mergeCell ref="A3:P3"/>
    <mergeCell ref="A4:P4"/>
    <mergeCell ref="A6:P6"/>
    <mergeCell ref="H21:K21"/>
    <mergeCell ref="H22:I22"/>
    <mergeCell ref="J22:K22"/>
    <mergeCell ref="L21:L22"/>
    <mergeCell ref="A7:P7"/>
  </mergeCells>
  <printOptions horizontalCentered="1"/>
  <pageMargins left="0.19685039370078741" right="0.19685039370078741" top="0.59055118110236227" bottom="0.59055118110236227" header="0.15748031496062992" footer="0.11811023622047245"/>
  <pageSetup paperSize="256" scale="74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ИГВ с  отсечками</vt:lpstr>
      <vt:lpstr>'ИГВ с  отсечками'!Заголовки_для_печати</vt:lpstr>
      <vt:lpstr>'ИГВ с  отсечками'!Область_печати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2021-05-18T14:29:08Z</cp:lastPrinted>
  <dcterms:created xsi:type="dcterms:W3CDTF">1996-10-08T23:32:33Z</dcterms:created>
  <dcterms:modified xsi:type="dcterms:W3CDTF">2023-06-20T08:05:29Z</dcterms:modified>
</cp:coreProperties>
</file>