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многодневная гонка" sheetId="2" r:id="rId2"/>
  </sheets>
  <definedNames>
    <definedName name="_xlnm.Print_Titles" localSheetId="1">'многодневная гонка'!$21:$22</definedName>
    <definedName name="_xlnm.Print_Titles" localSheetId="0">'Стартовый протокол'!$18:$19</definedName>
    <definedName name="_xlnm.Print_Area" localSheetId="1">'многодневная гонка'!$A$1:$L$72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23" i="2"/>
  <c r="I24" i="2" l="1"/>
  <c r="I46" i="2" l="1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H64" i="2" l="1"/>
  <c r="H63" i="2"/>
  <c r="H62" i="2"/>
  <c r="H61" i="2"/>
  <c r="H60" i="2"/>
  <c r="L61" i="2"/>
  <c r="L60" i="2"/>
  <c r="L59" i="2"/>
  <c r="L58" i="2"/>
  <c r="L57" i="2"/>
  <c r="L62" i="2"/>
  <c r="L63" i="2"/>
  <c r="I72" i="2"/>
  <c r="G72" i="2"/>
  <c r="H59" i="2" l="1"/>
  <c r="H58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<sst xmlns="http://schemas.openxmlformats.org/spreadsheetml/2006/main" count="462" uniqueCount="279">
  <si>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</si>
  <si>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</si>
  <si>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</si>
  <si>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</si>
  <si>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</si>
  <si>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</si>
  <si>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</si>
  <si>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</si>
  <si>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</si>
  <si>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</si>
  <si>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</si>
  <si>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</si>
  <si>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</si>
  <si>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</si>
  <si>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</si>
  <si>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</si>
  <si>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</si>
  <si>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</si>
  <si>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</si>
  <si>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</si>
  <si>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</si>
  <si>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</si>
  <si>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</si>
  <si>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</si>
  <si>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</si>
  <si>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</si>
  <si>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</si>
  <si>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</si>
  <si>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</si>
  <si>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</si>
  <si>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</si>
  <si>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</si>
  <si>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</si>
  <si>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</si>
  <si>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</si>
  <si>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</si>
  <si>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</si>
  <si>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</si>
  <si>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</si>
  <si>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</si>
  <si>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</si>
  <si>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</si>
  <si>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</si>
  <si>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</si>
  <si>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</si>
  <si>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</si>
  <si>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</si>
  <si>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</si>
  <si>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</si>
  <si>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</si>
  <si>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</si>
  <si>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</si>
  <si>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</si>
  <si>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</si>
  <si>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</si>
  <si>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</si>
  <si>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</si>
  <si>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</si>
  <si>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</si>
  <si>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</si>
  <si>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</si>
  <si>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</si>
  <si>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</si>
  <si>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</si>
  <si>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</si>
  <si>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</si>
  <si>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</si>
  <si>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</si>
  <si>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</si>
  <si>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</si>
  <si>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</si>
  <si>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</si>
  <si>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</si>
  <si>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</si>
  <si>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</si>
  <si>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</si>
  <si>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</si>
  <si>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</si>
  <si>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</si>
  <si>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</si>
  <si>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</si>
  <si>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</si>
  <si>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</si>
  <si>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</si>
  <si>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</si>
  <si>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</si>
  <si>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</si>
  <si>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</si>
  <si>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</si>
  <si>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</si>
  <si>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</si>
  <si>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</si>
  <si>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</si>
  <si>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</si>
  <si>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</si>
  <si>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</si>
  <si>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</si>
  <si>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</si>
  <si>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</si>
  <si>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</si>
  <si>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</si>
  <si>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</si>
  <si>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</si>
  <si>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</si>
  <si>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</si>
  <si>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</si>
  <si>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</si>
  <si>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</si>
  <si>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</si>
  <si>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</si>
  <si>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</si>
  <si>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</si>
  <si>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</si>
  <si>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</si>
  <si>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</si>
  <si>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</si>
  <si>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</si>
  <si>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</si>
  <si>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</si>
  <si>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</si>
  <si>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</si>
  <si>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</si>
  <si>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</si>
  <si>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</si>
  <si>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</si>
  <si>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</si>
  <si>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</si>
  <si>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</si>
  <si>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</si>
  <si>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</si>
  <si>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</si>
  <si>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</si>
  <si>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</si>
  <si>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</si>
  <si>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</si>
  <si>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</si>
  <si>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</si>
  <si>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</si>
  <si>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</si>
  <si>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</si>
  <si>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</si>
  <si>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</si>
  <si>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</si>
  <si>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</si>
  <si>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</si>
  <si>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</si>
  <si>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</si>
  <si>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</si>
  <si>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</si>
  <si>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</si>
  <si>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</si>
  <si>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</si>
  <si>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</si>
  <si>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</si>
  <si>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</si>
  <si>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</si>
  <si>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</si>
  <si>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</si>
  <si>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</si>
  <si>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</si>
  <si>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</si>
  <si>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</si>
  <si>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</si>
  <si>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</si>
  <si>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</si>
  <si>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</si>
  <si>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</si>
  <si>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</si>
  <si>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</si>
  <si>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</si>
  <si>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</si>
  <si>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</si>
  <si>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</si>
  <si>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</si>
  <si>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</si>
  <si>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</si>
  <si>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</si>
  <si>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</si>
  <si>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</si>
  <si>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</si>
  <si>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</si>
  <si>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</si>
  <si>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</si>
  <si>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</si>
  <si>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</si>
  <si>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</si>
  <si>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</si>
  <si>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</si>
  <si>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Женщины</t>
  </si>
  <si>
    <t>ЧЕМПИОНАТ РОССИИ</t>
  </si>
  <si>
    <t>шоссе - многодневная гонка</t>
  </si>
  <si>
    <t>№ ВРВС: 0080671811Я</t>
  </si>
  <si>
    <t>№ ЕКП 2021: 32482</t>
  </si>
  <si>
    <t>ЧЕРНЫШОВА Галина</t>
  </si>
  <si>
    <t>21.11.1993</t>
  </si>
  <si>
    <t>УВАРОВА Марина</t>
  </si>
  <si>
    <t>09.11.2000</t>
  </si>
  <si>
    <t>АРЧИБАСОВА Елизавета</t>
  </si>
  <si>
    <t>19.01.2000</t>
  </si>
  <si>
    <t>ПЕЧЕРСКИХ Анастасия</t>
  </si>
  <si>
    <t>28.01.2002</t>
  </si>
  <si>
    <t>КРЫЛОВА Седа</t>
  </si>
  <si>
    <t>16.09.1994</t>
  </si>
  <si>
    <t>СЫРАДОЕВА Маргарита</t>
  </si>
  <si>
    <t>06.04.1995</t>
  </si>
  <si>
    <t>БУНЕЕВА Дарья</t>
  </si>
  <si>
    <t>19.06.2002</t>
  </si>
  <si>
    <t>Иркутская область</t>
  </si>
  <si>
    <t>СЪЕДИНА Александра</t>
  </si>
  <si>
    <t>01.07.1993</t>
  </si>
  <si>
    <t>Хабаровский край</t>
  </si>
  <si>
    <t>СТЕПАНОВА Дарья</t>
  </si>
  <si>
    <t>16.04.1997</t>
  </si>
  <si>
    <t>БОРОНИНА Валерия</t>
  </si>
  <si>
    <t>15.10.2002</t>
  </si>
  <si>
    <t>Воронежская область</t>
  </si>
  <si>
    <t>ЛИХАНОВА Марина</t>
  </si>
  <si>
    <t>27.10.1990</t>
  </si>
  <si>
    <t>Республика Бурятия</t>
  </si>
  <si>
    <t>РЫЦЕВА Алена</t>
  </si>
  <si>
    <t>06.06.2000</t>
  </si>
  <si>
    <t>ЧИРКОВА Софья</t>
  </si>
  <si>
    <t>12.01.1998</t>
  </si>
  <si>
    <t>Удмуртская Республика</t>
  </si>
  <si>
    <t>ГРУМАНДЬ Кристина</t>
  </si>
  <si>
    <t>27.04.1996</t>
  </si>
  <si>
    <t>МАЛОМУРА Екатерина</t>
  </si>
  <si>
    <t>05.07.1982</t>
  </si>
  <si>
    <t>Забайкальский край</t>
  </si>
  <si>
    <t>АВЕРИНА Мария</t>
  </si>
  <si>
    <t>04.10.1993</t>
  </si>
  <si>
    <t>ДУЮНОВА Ксения</t>
  </si>
  <si>
    <t>08.01.1997</t>
  </si>
  <si>
    <t>ФАДЕЕВА Екатерина</t>
  </si>
  <si>
    <t>19.02.2002</t>
  </si>
  <si>
    <t>МАЛЕРВЕЙН Любовь</t>
  </si>
  <si>
    <t>14.10.2002</t>
  </si>
  <si>
    <t>КУРАКИНА Анна</t>
  </si>
  <si>
    <t>09.12.1998</t>
  </si>
  <si>
    <t>ЖАПАРОВА Регина</t>
  </si>
  <si>
    <t>12.10.1999</t>
  </si>
  <si>
    <t>КОЗЛОВА Валерия</t>
  </si>
  <si>
    <t>08.10.2002</t>
  </si>
  <si>
    <t>МЕХТИЕВА Гюнель</t>
  </si>
  <si>
    <t>22.01.1999</t>
  </si>
  <si>
    <t>ИВАНОВА Кристина</t>
  </si>
  <si>
    <t>13.10.2002</t>
  </si>
  <si>
    <t>НФ</t>
  </si>
  <si>
    <t>КУЗЬМЕНКО Юлия</t>
  </si>
  <si>
    <t>27.02.2002</t>
  </si>
  <si>
    <t>СЕМЕНЦОВА Ксения</t>
  </si>
  <si>
    <t>02.02.2002</t>
  </si>
  <si>
    <t>ШАРАХМАТОВА Виктория</t>
  </si>
  <si>
    <t>30.10.2000</t>
  </si>
  <si>
    <t>Краснодарский край</t>
  </si>
  <si>
    <t>КАЗАНЦЕВА Виктория</t>
  </si>
  <si>
    <t>10.08.1998</t>
  </si>
  <si>
    <t>Вологодская область</t>
  </si>
  <si>
    <t>ПРИХОДЬКО Дарья</t>
  </si>
  <si>
    <t>11.08.2001</t>
  </si>
  <si>
    <t>ИВАНОВА Ирина</t>
  </si>
  <si>
    <t>28.02.1998</t>
  </si>
  <si>
    <t>КИРЯКОВА Кристина</t>
  </si>
  <si>
    <t>04.12.2002</t>
  </si>
  <si>
    <t>НС</t>
  </si>
  <si>
    <t>2 этап</t>
  </si>
  <si>
    <t>ОШУРКОВА Елизавета</t>
  </si>
  <si>
    <t>19.06.1991</t>
  </si>
  <si>
    <t xml:space="preserve">Температура: </t>
  </si>
  <si>
    <t xml:space="preserve">Влажность: </t>
  </si>
  <si>
    <t xml:space="preserve">Осадки: </t>
  </si>
  <si>
    <t xml:space="preserve">Ветер: </t>
  </si>
  <si>
    <t>Азаров С.Н. (ВК, г.Санкт-Петербург)</t>
  </si>
  <si>
    <t>ДИСТАНЦИЯ: ЭТАПОВ</t>
  </si>
  <si>
    <t>не стартовала на 5 этапе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</si>
  <si>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Майкоп</t>
    </r>
  </si>
  <si>
    <t>НАЧАЛО ГОНКИ:</t>
  </si>
  <si>
    <t>ОКОНЧАНИЕ ГОНКИ: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</si>
  <si>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10-14 августа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</si>
</sst>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h:mm:ss.00"/>
    <numFmt numFmtId="166" formatCode="h:mm:ss.00"/>
    <numFmt numFmtId="167" formatCode="hh:mm:ss"/>
  </numFmts>
  <fonts count="28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5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6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165" fontId="3" fillId="0" borderId="27" xfId="4" applyNumberFormat="1" applyFont="1" applyBorder="1" applyAlignment="1">
      <alignment horizontal="center" vertical="center"/>
    </xf>
    <xf numFmtId="0" fontId="3" fillId="0" borderId="27" xfId="4" applyNumberFormat="1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NumberFormat="1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6" xfId="4" applyFont="1" applyBorder="1" applyAlignment="1">
      <alignment horizontal="center" vertical="center"/>
    </xf>
    <xf numFmtId="0" fontId="27" fillId="0" borderId="27" xfId="0" applyNumberFormat="1" applyFont="1" applyBorder="1" applyAlignment="1">
      <alignment vertical="center"/>
    </xf>
    <xf numFmtId="0" fontId="3" fillId="0" borderId="28" xfId="4" applyFont="1" applyFill="1" applyBorder="1" applyAlignment="1">
      <alignment horizontal="center" vertical="center" wrapText="1"/>
    </xf>
    <xf numFmtId="0" fontId="3" fillId="0" borderId="49" xfId="4" applyFont="1" applyBorder="1" applyAlignment="1">
      <alignment horizontal="center" vertical="center"/>
    </xf>
    <xf numFmtId="0" fontId="27" fillId="0" borderId="45" xfId="0" applyNumberFormat="1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165" fontId="3" fillId="0" borderId="45" xfId="4" applyNumberFormat="1" applyFont="1" applyBorder="1" applyAlignment="1">
      <alignment horizontal="center" vertical="center"/>
    </xf>
    <xf numFmtId="166" fontId="3" fillId="0" borderId="45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3" fillId="0" borderId="50" xfId="4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5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8" fillId="4" borderId="9" xfId="4" applyFont="1" applyFill="1" applyBorder="1" applyAlignment="1">
      <alignment vertical="center"/>
    </xf>
    <xf numFmtId="0" fontId="9" fillId="4" borderId="13" xfId="4" applyFont="1" applyFill="1" applyBorder="1" applyAlignment="1">
      <alignment horizontal="center"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4" xfId="4" applyNumberFormat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6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8" fillId="4" borderId="10" xfId="4" applyFont="1" applyFill="1" applyBorder="1" applyAlignment="1">
      <alignment vertical="center"/>
    </xf>
    <xf numFmtId="0" fontId="8" fillId="4" borderId="7" xfId="4" applyFont="1" applyFill="1" applyBorder="1" applyAlignment="1">
      <alignment vertical="center"/>
    </xf>
    <xf numFmtId="167" fontId="3" fillId="0" borderId="27" xfId="4" applyNumberFormat="1" applyFont="1" applyBorder="1" applyAlignment="1">
      <alignment horizontal="center" vertical="center"/>
    </xf>
    <xf numFmtId="167" fontId="3" fillId="0" borderId="27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</xdr:colOff>
      <xdr:row>0</xdr:row>
      <xdr:rowOff>51170</xdr:rowOff>
    </xdr:from>
    <xdr:to>
      <xdr:col>3</xdr:col>
      <xdr:colOff>207814</xdr:colOff>
      <xdr:row>3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49" y="51170"/>
          <a:ext cx="817415" cy="66320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107118</xdr:colOff>
      <xdr:row>3</xdr:row>
      <xdr:rowOff>66675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40567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0</xdr:row>
      <xdr:rowOff>45968</xdr:rowOff>
    </xdr:from>
    <xdr:to>
      <xdr:col>11</xdr:col>
      <xdr:colOff>822969</xdr:colOff>
      <xdr:row>3</xdr:row>
      <xdr:rowOff>38100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45968"/>
          <a:ext cx="661044" cy="649357"/>
        </a:xfrm>
        <a:prstGeom prst="rect">
          <a:avLst/>
        </a:prstGeom>
      </xdr:spPr>
    </xdr:pic>
    <xdr:clientData/>
  </xdr:twoCellAnchor>
  <xdr:oneCellAnchor>
    <xdr:from>
      <xdr:col>6</xdr:col>
      <xdr:colOff>381000</xdr:colOff>
      <xdr:row>67</xdr:row>
      <xdr:rowOff>66675</xdr:rowOff>
    </xdr:from>
    <xdr:ext cx="1298160" cy="356400"/>
    <xdr:pic>
      <xdr:nvPicPr>
        <xdr:cNvPr id="5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95825" y="17773650"/>
          <a:ext cx="1298160" cy="356400"/>
        </a:xfrm>
        <a:prstGeom prst="rect">
          <a:avLst/>
        </a:prstGeom>
      </xdr:spPr>
    </xdr:pic>
    <xdr:clientData/>
  </xdr:oneCellAnchor>
  <xdr:oneCellAnchor>
    <xdr:from>
      <xdr:col>9</xdr:col>
      <xdr:colOff>495300</xdr:colOff>
      <xdr:row>66</xdr:row>
      <xdr:rowOff>161924</xdr:rowOff>
    </xdr:from>
    <xdr:ext cx="1163081" cy="333375"/>
    <xdr:pic>
      <xdr:nvPicPr>
        <xdr:cNvPr id="6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9611"/>
        <a:stretch/>
      </xdr:blipFill>
      <xdr:spPr>
        <a:xfrm>
          <a:off x="8029575" y="17706974"/>
          <a:ext cx="1163081" cy="333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7" t="s">
        <v>37</v>
      </c>
      <c r="B1" s="197"/>
      <c r="C1" s="197"/>
      <c r="D1" s="197"/>
      <c r="E1" s="197"/>
      <c r="F1" s="197"/>
      <c r="G1" s="197"/>
    </row>
    <row r="2" spans="1:9" ht="15.75" customHeight="1" x14ac:dyDescent="0.2">
      <c r="A2" s="198" t="s">
        <v>59</v>
      </c>
      <c r="B2" s="198"/>
      <c r="C2" s="198"/>
      <c r="D2" s="198"/>
      <c r="E2" s="198"/>
      <c r="F2" s="198"/>
      <c r="G2" s="198"/>
    </row>
    <row r="3" spans="1:9" ht="21" x14ac:dyDescent="0.2">
      <c r="A3" s="197" t="s">
        <v>38</v>
      </c>
      <c r="B3" s="197"/>
      <c r="C3" s="197"/>
      <c r="D3" s="197"/>
      <c r="E3" s="197"/>
      <c r="F3" s="197"/>
      <c r="G3" s="197"/>
    </row>
    <row r="4" spans="1:9" ht="21" x14ac:dyDescent="0.2">
      <c r="A4" s="197" t="s">
        <v>53</v>
      </c>
      <c r="B4" s="197"/>
      <c r="C4" s="197"/>
      <c r="D4" s="197"/>
      <c r="E4" s="197"/>
      <c r="F4" s="197"/>
      <c r="G4" s="197"/>
    </row>
    <row r="5" spans="1:9" s="2" customFormat="1" ht="28.5" x14ac:dyDescent="0.2">
      <c r="A5" s="199" t="s">
        <v>25</v>
      </c>
      <c r="B5" s="199"/>
      <c r="C5" s="199"/>
      <c r="D5" s="199"/>
      <c r="E5" s="199"/>
      <c r="F5" s="199"/>
      <c r="G5" s="199"/>
      <c r="I5" s="3"/>
    </row>
    <row r="6" spans="1:9" s="2" customFormat="1" ht="18" customHeight="1" thickBot="1" x14ac:dyDescent="0.25">
      <c r="A6" s="200" t="s">
        <v>39</v>
      </c>
      <c r="B6" s="200"/>
      <c r="C6" s="200"/>
      <c r="D6" s="200"/>
      <c r="E6" s="200"/>
      <c r="F6" s="200"/>
      <c r="G6" s="200"/>
    </row>
    <row r="7" spans="1:9" ht="18" customHeight="1" thickTop="1" x14ac:dyDescent="0.2">
      <c r="A7" s="201" t="s">
        <v>0</v>
      </c>
      <c r="B7" s="202"/>
      <c r="C7" s="202"/>
      <c r="D7" s="202"/>
      <c r="E7" s="202"/>
      <c r="F7" s="202"/>
      <c r="G7" s="203"/>
    </row>
    <row r="8" spans="1:9" ht="18" customHeight="1" x14ac:dyDescent="0.2">
      <c r="A8" s="204" t="s">
        <v>1</v>
      </c>
      <c r="B8" s="205"/>
      <c r="C8" s="205"/>
      <c r="D8" s="205"/>
      <c r="E8" s="205"/>
      <c r="F8" s="205"/>
      <c r="G8" s="206"/>
    </row>
    <row r="9" spans="1:9" ht="19.5" customHeight="1" x14ac:dyDescent="0.2">
      <c r="A9" s="204" t="s">
        <v>2</v>
      </c>
      <c r="B9" s="205"/>
      <c r="C9" s="205"/>
      <c r="D9" s="205"/>
      <c r="E9" s="205"/>
      <c r="F9" s="205"/>
      <c r="G9" s="206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7" t="s">
        <v>27</v>
      </c>
      <c r="E11" s="207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0" t="s">
        <v>26</v>
      </c>
      <c r="B18" s="192" t="s">
        <v>19</v>
      </c>
      <c r="C18" s="192" t="s">
        <v>20</v>
      </c>
      <c r="D18" s="194" t="s">
        <v>21</v>
      </c>
      <c r="E18" s="192" t="s">
        <v>22</v>
      </c>
      <c r="F18" s="192" t="s">
        <v>29</v>
      </c>
      <c r="G18" s="188" t="s">
        <v>23</v>
      </c>
    </row>
    <row r="19" spans="1:13" s="36" customFormat="1" ht="22.5" customHeight="1" x14ac:dyDescent="0.2">
      <c r="A19" s="191"/>
      <c r="B19" s="193"/>
      <c r="C19" s="193"/>
      <c r="D19" s="195"/>
      <c r="E19" s="193"/>
      <c r="F19" s="196"/>
      <c r="G19" s="189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0.58505434990669258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0.14015876610619526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0.45454440408752705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0.98118405411122533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0.43116353655307993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0.65997752528054676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0.50258968904500168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0.20951278742590818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5.9859722176795027E-2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0.9917758479145653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0.87235287277303297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0.71653867521305981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0.84206609463771809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0.63959066271643017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0.50945673292812332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9.6250968547709093E-2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5.1510303766057697E-2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0.57518702710385705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0.16609329330338407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0.28859560484408953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0.6794710278190137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0.67620866147407455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0.71980130109977902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7.4101228331662217E-2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0.51382383467809223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0.12090020054022954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0.12058653656372154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0.61465239411961936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0.93270844539532938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0.8002650499937507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2.0789618870898252E-2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0.67408562026759189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0.17508170321616989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0.54550502364839504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0.95145118885608537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0.91316772118087097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0.84683945091773383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0.65718722487252401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0.18190514977924099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0.4045078520911366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0.12368320083645667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0.5400438732020848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0.97209859604697713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0.19123178263108742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0.31934972991788224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0.41122673431063717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0.2918838347506244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0.6843343955919835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0.42582603973692512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0.18587067119284462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0.56443047039518635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0.28422100714218002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0.65187420680541641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0.97434584037259198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0.41507562570716239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0.15225123315564348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0.85709947191400326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0.63438622364360897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0.22806076150484189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0.45102303252694897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0.40818626848362283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0.63148247738983976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0.68591398570781803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0.51626779109939436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0.92382728590405816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0.7371902787246124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0.5468686991285574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0.24077729488300081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0.92686314416333482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0.30795372124184506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0.50690725900733657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0.93157991525965755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0.43746377938368974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0.87974864536596453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0.56720893271124773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0.65577089732379013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0.80821468429955579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0.95680285347366767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0.30998736610812738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0.1412051444563972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0.50404475343301502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0.89062217581738401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0.82037512178223271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4.9565128847154027E-2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7.1066488387746873E-2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0.82341035376557892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0.61754681939482381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2.0060950394679367E-2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0.99678764717670609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0.61192368151204091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0.50725563852922462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0.46386785175163781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0.82515132819166737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73"/>
  <sheetViews>
    <sheetView tabSelected="1" view="pageBreakPreview" topLeftCell="A2" zoomScaleNormal="100" zoomScaleSheetLayoutView="100" workbookViewId="0">
      <selection activeCell="A10" sqref="A10:L10"/>
    </sheetView>
  </sheetViews>
  <sheetFormatPr defaultRowHeight="12.75" x14ac:dyDescent="0.2"/>
  <cols>
    <col min="1" max="1" width="6.125" style="65" customWidth="1"/>
    <col min="2" max="2" width="6.125" style="100" customWidth="1"/>
    <col min="3" max="3" width="10.5" style="100" customWidth="1"/>
    <col min="4" max="4" width="18.75" style="65" customWidth="1"/>
    <col min="5" max="5" width="9.625" style="65" customWidth="1"/>
    <col min="6" max="6" width="6.75" style="65" customWidth="1"/>
    <col min="7" max="7" width="18.37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17.25" customHeight="1" x14ac:dyDescent="0.2">
      <c r="A1" s="228" t="s">
        <v>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7.25" customHeight="1" x14ac:dyDescent="0.2">
      <c r="A2" s="228" t="s">
        <v>59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7.25" customHeight="1" x14ac:dyDescent="0.2">
      <c r="A3" s="228" t="s">
        <v>38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7.25" customHeight="1" x14ac:dyDescent="0.2">
      <c r="A4" s="228" t="s">
        <v>53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4.75" customHeight="1" x14ac:dyDescent="0.2">
      <c r="A6" s="229" t="s">
        <v>189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 s="67" customFormat="1" ht="18" customHeight="1" x14ac:dyDescent="0.2">
      <c r="A7" s="227" t="s">
        <v>39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2" t="s">
        <v>40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4"/>
    </row>
    <row r="10" spans="1:12" ht="18" customHeight="1" x14ac:dyDescent="0.2">
      <c r="A10" s="215" t="s">
        <v>190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7"/>
    </row>
    <row r="11" spans="1:12" ht="16.5" customHeight="1" x14ac:dyDescent="0.2">
      <c r="A11" s="215" t="s">
        <v>188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7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84" t="s">
        <v>275</v>
      </c>
      <c r="B13" s="72"/>
      <c r="C13" s="101"/>
      <c r="D13" s="102"/>
      <c r="E13" s="73"/>
      <c r="F13" s="154"/>
      <c r="G13" s="248" t="s">
        <v>276</v>
      </c>
      <c r="H13" s="73"/>
      <c r="I13" s="73"/>
      <c r="J13" s="73"/>
      <c r="K13" s="74"/>
      <c r="L13" s="75" t="s">
        <v>191</v>
      </c>
    </row>
    <row r="14" spans="1:12" ht="15.75" x14ac:dyDescent="0.2">
      <c r="A14" s="76" t="s">
        <v>278</v>
      </c>
      <c r="B14" s="77"/>
      <c r="C14" s="103"/>
      <c r="D14" s="104"/>
      <c r="E14" s="78"/>
      <c r="F14" s="155"/>
      <c r="G14" s="249" t="s">
        <v>277</v>
      </c>
      <c r="H14" s="78"/>
      <c r="I14" s="78"/>
      <c r="J14" s="78"/>
      <c r="K14" s="79"/>
      <c r="L14" s="186" t="s">
        <v>192</v>
      </c>
    </row>
    <row r="15" spans="1:12" ht="15" x14ac:dyDescent="0.2">
      <c r="A15" s="218" t="s">
        <v>8</v>
      </c>
      <c r="B15" s="219"/>
      <c r="C15" s="219"/>
      <c r="D15" s="219"/>
      <c r="E15" s="219"/>
      <c r="F15" s="219"/>
      <c r="G15" s="220"/>
      <c r="H15" s="233" t="s">
        <v>9</v>
      </c>
      <c r="I15" s="219"/>
      <c r="J15" s="219"/>
      <c r="K15" s="219"/>
      <c r="L15" s="234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11</v>
      </c>
      <c r="I16" s="86"/>
      <c r="J16" s="86"/>
      <c r="K16" s="86"/>
      <c r="L16" s="87"/>
    </row>
    <row r="17" spans="1:20" ht="15" x14ac:dyDescent="0.2">
      <c r="A17" s="80" t="s">
        <v>12</v>
      </c>
      <c r="B17" s="81"/>
      <c r="C17" s="81"/>
      <c r="D17" s="88"/>
      <c r="E17" s="83"/>
      <c r="F17" s="82"/>
      <c r="G17" s="182" t="s">
        <v>57</v>
      </c>
      <c r="H17" s="85" t="s">
        <v>186</v>
      </c>
      <c r="I17" s="86"/>
      <c r="J17" s="86"/>
      <c r="K17" s="86"/>
      <c r="L17" s="87"/>
    </row>
    <row r="18" spans="1:20" ht="15" x14ac:dyDescent="0.2">
      <c r="A18" s="80" t="s">
        <v>14</v>
      </c>
      <c r="B18" s="81"/>
      <c r="C18" s="81"/>
      <c r="D18" s="88"/>
      <c r="E18" s="83"/>
      <c r="F18" s="82"/>
      <c r="G18" s="182" t="s">
        <v>31</v>
      </c>
      <c r="H18" s="85" t="s">
        <v>187</v>
      </c>
      <c r="I18" s="86"/>
      <c r="J18" s="86"/>
      <c r="K18" s="86"/>
      <c r="L18" s="87"/>
    </row>
    <row r="19" spans="1:20" ht="15.75" thickBot="1" x14ac:dyDescent="0.25">
      <c r="A19" s="80" t="s">
        <v>16</v>
      </c>
      <c r="B19" s="89"/>
      <c r="C19" s="89"/>
      <c r="D19" s="90"/>
      <c r="E19" s="90"/>
      <c r="F19" s="90"/>
      <c r="G19" s="183" t="s">
        <v>272</v>
      </c>
      <c r="H19" s="85" t="s">
        <v>273</v>
      </c>
      <c r="I19" s="86"/>
      <c r="J19" s="86"/>
      <c r="K19" s="185">
        <v>439</v>
      </c>
      <c r="L19" s="187">
        <v>5</v>
      </c>
    </row>
    <row r="20" spans="1:20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20" s="95" customFormat="1" ht="21" customHeight="1" thickTop="1" x14ac:dyDescent="0.2">
      <c r="A21" s="221" t="s">
        <v>41</v>
      </c>
      <c r="B21" s="223" t="s">
        <v>19</v>
      </c>
      <c r="C21" s="223" t="s">
        <v>42</v>
      </c>
      <c r="D21" s="223" t="s">
        <v>20</v>
      </c>
      <c r="E21" s="223" t="s">
        <v>21</v>
      </c>
      <c r="F21" s="223" t="s">
        <v>43</v>
      </c>
      <c r="G21" s="223" t="s">
        <v>22</v>
      </c>
      <c r="H21" s="223" t="s">
        <v>44</v>
      </c>
      <c r="I21" s="223" t="s">
        <v>45</v>
      </c>
      <c r="J21" s="223" t="s">
        <v>46</v>
      </c>
      <c r="K21" s="210" t="s">
        <v>47</v>
      </c>
      <c r="L21" s="225" t="s">
        <v>23</v>
      </c>
      <c r="M21" s="208" t="s">
        <v>55</v>
      </c>
      <c r="N21" s="209" t="s">
        <v>56</v>
      </c>
    </row>
    <row r="22" spans="1:20" s="95" customFormat="1" ht="13.5" customHeight="1" x14ac:dyDescent="0.2">
      <c r="A22" s="222"/>
      <c r="B22" s="224"/>
      <c r="C22" s="224"/>
      <c r="D22" s="224"/>
      <c r="E22" s="224"/>
      <c r="F22" s="224"/>
      <c r="G22" s="224"/>
      <c r="H22" s="224"/>
      <c r="I22" s="224"/>
      <c r="J22" s="224"/>
      <c r="K22" s="211"/>
      <c r="L22" s="226"/>
      <c r="M22" s="208"/>
      <c r="N22" s="209"/>
    </row>
    <row r="23" spans="1:20" s="96" customFormat="1" ht="26.25" customHeight="1" x14ac:dyDescent="0.2">
      <c r="A23" s="164">
        <v>1</v>
      </c>
      <c r="B23" s="157">
        <v>2</v>
      </c>
      <c r="C23" s="157">
        <v>10010084849</v>
      </c>
      <c r="D23" s="109" t="s">
        <v>193</v>
      </c>
      <c r="E23" s="110" t="s">
        <v>194</v>
      </c>
      <c r="F23" s="97" t="s">
        <v>185</v>
      </c>
      <c r="G23" s="143" t="s">
        <v>63</v>
      </c>
      <c r="H23" s="250">
        <v>0.50579861111111113</v>
      </c>
      <c r="I23" s="250"/>
      <c r="J23" s="153">
        <f>IFERROR($K$19*3600/(HOUR(H23)*3600+MINUTE(H23)*60+SECOND(H23)),"")</f>
        <v>36.163932175465092</v>
      </c>
      <c r="K23" s="99" t="s">
        <v>185</v>
      </c>
      <c r="L23" s="165"/>
      <c r="M23" s="107">
        <v>0.52470358796296301</v>
      </c>
      <c r="N23" s="105">
        <v>0.51249999999999596</v>
      </c>
      <c r="O23" s="65"/>
      <c r="P23" s="65"/>
      <c r="Q23" s="65"/>
      <c r="R23" s="65"/>
      <c r="S23" s="65"/>
      <c r="T23" s="65"/>
    </row>
    <row r="24" spans="1:20" s="96" customFormat="1" ht="27.75" customHeight="1" x14ac:dyDescent="0.2">
      <c r="A24" s="164">
        <v>2</v>
      </c>
      <c r="B24" s="157">
        <v>32</v>
      </c>
      <c r="C24" s="157">
        <v>10034947868</v>
      </c>
      <c r="D24" s="109" t="s">
        <v>195</v>
      </c>
      <c r="E24" s="110" t="s">
        <v>196</v>
      </c>
      <c r="F24" s="97" t="s">
        <v>185</v>
      </c>
      <c r="G24" s="143" t="s">
        <v>134</v>
      </c>
      <c r="H24" s="250">
        <v>0.50681712962962966</v>
      </c>
      <c r="I24" s="251">
        <f>H24-$H$23</f>
        <v>1.0185185185185297E-3</v>
      </c>
      <c r="J24" s="153">
        <f t="shared" ref="J24:J46" si="0">IFERROR($K$19*3600/(HOUR(H24)*3600+MINUTE(H24)*60+SECOND(H24)),"")</f>
        <v>36.091255794834318</v>
      </c>
      <c r="K24" s="99" t="s">
        <v>185</v>
      </c>
      <c r="L24" s="165"/>
      <c r="M24" s="107">
        <v>0.5149914351851852</v>
      </c>
      <c r="N24" s="105">
        <v>0.50277777777777399</v>
      </c>
      <c r="O24" s="65"/>
      <c r="P24" s="65"/>
      <c r="Q24" s="65"/>
      <c r="R24" s="65"/>
      <c r="S24" s="65"/>
      <c r="T24" s="65"/>
    </row>
    <row r="25" spans="1:20" s="96" customFormat="1" ht="27.75" customHeight="1" x14ac:dyDescent="0.2">
      <c r="A25" s="164">
        <v>3</v>
      </c>
      <c r="B25" s="157">
        <v>27</v>
      </c>
      <c r="C25" s="157">
        <v>10093888708</v>
      </c>
      <c r="D25" s="109" t="s">
        <v>197</v>
      </c>
      <c r="E25" s="110" t="s">
        <v>198</v>
      </c>
      <c r="F25" s="112" t="s">
        <v>60</v>
      </c>
      <c r="G25" s="143" t="s">
        <v>34</v>
      </c>
      <c r="H25" s="250">
        <v>0.50685185185185189</v>
      </c>
      <c r="I25" s="251">
        <f t="shared" ref="I25:I46" si="1">H25-$H$23</f>
        <v>1.0532407407407574E-3</v>
      </c>
      <c r="J25" s="153">
        <f t="shared" si="0"/>
        <v>36.088783339422726</v>
      </c>
      <c r="K25" s="99" t="s">
        <v>185</v>
      </c>
      <c r="L25" s="166"/>
      <c r="M25" s="106">
        <v>0.47557743055555557</v>
      </c>
      <c r="N25" s="105">
        <v>0.46319444444444402</v>
      </c>
    </row>
    <row r="26" spans="1:20" s="96" customFormat="1" ht="27.75" customHeight="1" x14ac:dyDescent="0.2">
      <c r="A26" s="164">
        <v>4</v>
      </c>
      <c r="B26" s="157">
        <v>7</v>
      </c>
      <c r="C26" s="157">
        <v>10036018306</v>
      </c>
      <c r="D26" s="109" t="s">
        <v>199</v>
      </c>
      <c r="E26" s="110" t="s">
        <v>200</v>
      </c>
      <c r="F26" s="112" t="s">
        <v>185</v>
      </c>
      <c r="G26" s="143" t="s">
        <v>63</v>
      </c>
      <c r="H26" s="250">
        <v>0.50686342592592593</v>
      </c>
      <c r="I26" s="251">
        <f t="shared" si="1"/>
        <v>1.0648148148147962E-3</v>
      </c>
      <c r="J26" s="153">
        <f t="shared" si="0"/>
        <v>36.087959262895893</v>
      </c>
      <c r="K26" s="99" t="s">
        <v>185</v>
      </c>
      <c r="L26" s="165"/>
      <c r="M26" s="107">
        <v>0.50898958333333333</v>
      </c>
      <c r="N26" s="105">
        <v>0.49652777777777501</v>
      </c>
      <c r="O26" s="65"/>
      <c r="P26" s="65"/>
      <c r="Q26" s="65"/>
      <c r="R26" s="65"/>
      <c r="S26" s="65"/>
      <c r="T26" s="65"/>
    </row>
    <row r="27" spans="1:20" s="96" customFormat="1" ht="27.75" customHeight="1" x14ac:dyDescent="0.2">
      <c r="A27" s="164">
        <v>5</v>
      </c>
      <c r="B27" s="157">
        <v>4</v>
      </c>
      <c r="C27" s="157">
        <v>10013919985</v>
      </c>
      <c r="D27" s="109" t="s">
        <v>201</v>
      </c>
      <c r="E27" s="110" t="s">
        <v>202</v>
      </c>
      <c r="F27" s="97" t="s">
        <v>185</v>
      </c>
      <c r="G27" s="143" t="s">
        <v>63</v>
      </c>
      <c r="H27" s="250">
        <v>0.50686342592592593</v>
      </c>
      <c r="I27" s="251">
        <f t="shared" si="1"/>
        <v>1.0648148148147962E-3</v>
      </c>
      <c r="J27" s="153">
        <f t="shared" si="0"/>
        <v>36.087959262895893</v>
      </c>
      <c r="K27" s="99" t="s">
        <v>185</v>
      </c>
      <c r="L27" s="165"/>
      <c r="M27" s="107">
        <v>0.52706354166666669</v>
      </c>
      <c r="N27" s="105">
        <v>0.51458333333332895</v>
      </c>
      <c r="O27" s="65"/>
      <c r="P27" s="65"/>
      <c r="Q27" s="65"/>
      <c r="R27" s="65"/>
      <c r="S27" s="65"/>
      <c r="T27" s="65"/>
    </row>
    <row r="28" spans="1:20" s="96" customFormat="1" ht="27.75" customHeight="1" x14ac:dyDescent="0.2">
      <c r="A28" s="164">
        <v>6</v>
      </c>
      <c r="B28" s="157">
        <v>1</v>
      </c>
      <c r="C28" s="157">
        <v>10008696537</v>
      </c>
      <c r="D28" s="109" t="s">
        <v>203</v>
      </c>
      <c r="E28" s="110" t="s">
        <v>204</v>
      </c>
      <c r="F28" s="97" t="s">
        <v>185</v>
      </c>
      <c r="G28" s="143" t="s">
        <v>63</v>
      </c>
      <c r="H28" s="250">
        <v>0.50744212962962965</v>
      </c>
      <c r="I28" s="251">
        <f t="shared" si="1"/>
        <v>1.6435185185185164E-3</v>
      </c>
      <c r="J28" s="153">
        <f t="shared" si="0"/>
        <v>36.046803366557945</v>
      </c>
      <c r="K28" s="99" t="s">
        <v>185</v>
      </c>
      <c r="L28" s="165"/>
      <c r="M28" s="107">
        <v>0.5216108796296296</v>
      </c>
      <c r="N28" s="105">
        <v>0.50902777777777397</v>
      </c>
      <c r="O28" s="65"/>
      <c r="P28" s="65"/>
      <c r="Q28" s="65"/>
      <c r="R28" s="65"/>
      <c r="S28" s="65"/>
      <c r="T28" s="65"/>
    </row>
    <row r="29" spans="1:20" s="96" customFormat="1" ht="27.75" customHeight="1" x14ac:dyDescent="0.2">
      <c r="A29" s="164">
        <v>7</v>
      </c>
      <c r="B29" s="157">
        <v>11</v>
      </c>
      <c r="C29" s="157">
        <v>10059040143</v>
      </c>
      <c r="D29" s="109" t="s">
        <v>205</v>
      </c>
      <c r="E29" s="110" t="s">
        <v>206</v>
      </c>
      <c r="F29" s="112" t="s">
        <v>60</v>
      </c>
      <c r="G29" s="143" t="s">
        <v>207</v>
      </c>
      <c r="H29" s="250">
        <v>0.50809027777777771</v>
      </c>
      <c r="I29" s="251">
        <f t="shared" si="1"/>
        <v>2.2916666666665808E-3</v>
      </c>
      <c r="J29" s="153">
        <f t="shared" si="0"/>
        <v>36.000820064238368</v>
      </c>
      <c r="K29" s="99" t="s">
        <v>185</v>
      </c>
      <c r="L29" s="165"/>
      <c r="M29" s="107">
        <v>0.49808935185185188</v>
      </c>
      <c r="N29" s="105">
        <v>0.485416666666664</v>
      </c>
      <c r="O29" s="65"/>
      <c r="P29" s="65"/>
      <c r="Q29" s="65"/>
      <c r="R29" s="65"/>
      <c r="S29" s="65"/>
      <c r="T29" s="65"/>
    </row>
    <row r="30" spans="1:20" s="96" customFormat="1" ht="27.75" customHeight="1" x14ac:dyDescent="0.2">
      <c r="A30" s="164">
        <v>8</v>
      </c>
      <c r="B30" s="157">
        <v>10</v>
      </c>
      <c r="C30" s="157">
        <v>10091997915</v>
      </c>
      <c r="D30" s="109" t="s">
        <v>208</v>
      </c>
      <c r="E30" s="110" t="s">
        <v>209</v>
      </c>
      <c r="F30" s="112" t="s">
        <v>185</v>
      </c>
      <c r="G30" s="143" t="s">
        <v>210</v>
      </c>
      <c r="H30" s="250">
        <v>0.50855324074074071</v>
      </c>
      <c r="I30" s="251">
        <f t="shared" si="1"/>
        <v>2.7546296296295791E-3</v>
      </c>
      <c r="J30" s="153">
        <f t="shared" si="0"/>
        <v>35.968046610073053</v>
      </c>
      <c r="K30" s="99" t="s">
        <v>185</v>
      </c>
      <c r="L30" s="165"/>
      <c r="M30" s="107">
        <v>0.48635578703703702</v>
      </c>
      <c r="N30" s="105">
        <v>0.47361111111110998</v>
      </c>
      <c r="O30" s="65"/>
      <c r="P30" s="65"/>
      <c r="Q30" s="65"/>
      <c r="R30" s="65"/>
      <c r="S30" s="65"/>
      <c r="T30" s="65"/>
    </row>
    <row r="31" spans="1:20" s="96" customFormat="1" ht="27.75" customHeight="1" x14ac:dyDescent="0.2">
      <c r="A31" s="164">
        <v>9</v>
      </c>
      <c r="B31" s="157">
        <v>16</v>
      </c>
      <c r="C31" s="157">
        <v>10009692001</v>
      </c>
      <c r="D31" s="109" t="s">
        <v>211</v>
      </c>
      <c r="E31" s="110" t="s">
        <v>212</v>
      </c>
      <c r="F31" s="112" t="s">
        <v>185</v>
      </c>
      <c r="G31" s="143" t="s">
        <v>154</v>
      </c>
      <c r="H31" s="250">
        <v>0.50894675925925925</v>
      </c>
      <c r="I31" s="251">
        <f t="shared" si="1"/>
        <v>3.1481481481481222E-3</v>
      </c>
      <c r="J31" s="153">
        <f t="shared" si="0"/>
        <v>35.940236053942193</v>
      </c>
      <c r="K31" s="99" t="s">
        <v>185</v>
      </c>
      <c r="L31" s="165"/>
      <c r="M31" s="107">
        <v>0.5342844907407408</v>
      </c>
      <c r="N31" s="105">
        <v>0.52152777777777304</v>
      </c>
      <c r="O31" s="65"/>
      <c r="P31" s="65"/>
      <c r="Q31" s="65"/>
      <c r="R31" s="65"/>
      <c r="S31" s="65"/>
      <c r="T31" s="65"/>
    </row>
    <row r="32" spans="1:20" s="96" customFormat="1" ht="27.75" customHeight="1" x14ac:dyDescent="0.2">
      <c r="A32" s="164">
        <v>10</v>
      </c>
      <c r="B32" s="157">
        <v>15</v>
      </c>
      <c r="C32" s="157">
        <v>10036014666</v>
      </c>
      <c r="D32" s="109" t="s">
        <v>213</v>
      </c>
      <c r="E32" s="110" t="s">
        <v>214</v>
      </c>
      <c r="F32" s="112" t="s">
        <v>185</v>
      </c>
      <c r="G32" s="143" t="s">
        <v>215</v>
      </c>
      <c r="H32" s="250">
        <v>0.51165509259259256</v>
      </c>
      <c r="I32" s="251">
        <f t="shared" si="1"/>
        <v>5.8564814814814348E-3</v>
      </c>
      <c r="J32" s="153">
        <f t="shared" si="0"/>
        <v>35.749994344787027</v>
      </c>
      <c r="K32" s="98" t="s">
        <v>185</v>
      </c>
      <c r="L32" s="166"/>
      <c r="M32" s="106">
        <v>0.47817696759259259</v>
      </c>
      <c r="N32" s="105">
        <v>0.46527777777777701</v>
      </c>
    </row>
    <row r="33" spans="1:20" s="96" customFormat="1" ht="27.75" customHeight="1" x14ac:dyDescent="0.2">
      <c r="A33" s="164">
        <v>11</v>
      </c>
      <c r="B33" s="157">
        <v>31</v>
      </c>
      <c r="C33" s="157">
        <v>10007913564</v>
      </c>
      <c r="D33" s="109" t="s">
        <v>216</v>
      </c>
      <c r="E33" s="110" t="s">
        <v>217</v>
      </c>
      <c r="F33" s="112" t="s">
        <v>185</v>
      </c>
      <c r="G33" s="143" t="s">
        <v>218</v>
      </c>
      <c r="H33" s="250">
        <v>0.51167824074074075</v>
      </c>
      <c r="I33" s="251">
        <f t="shared" si="1"/>
        <v>5.8796296296296235E-3</v>
      </c>
      <c r="J33" s="153">
        <f t="shared" si="0"/>
        <v>35.748377027302134</v>
      </c>
      <c r="K33" s="99" t="s">
        <v>60</v>
      </c>
      <c r="L33" s="165"/>
      <c r="M33" s="107">
        <v>0.50597812500000006</v>
      </c>
      <c r="N33" s="105">
        <v>0.49305555555555303</v>
      </c>
      <c r="O33" s="65"/>
      <c r="P33" s="65"/>
      <c r="Q33" s="65"/>
      <c r="R33" s="65"/>
      <c r="S33" s="65"/>
      <c r="T33" s="65"/>
    </row>
    <row r="34" spans="1:20" s="96" customFormat="1" ht="27.75" customHeight="1" x14ac:dyDescent="0.2">
      <c r="A34" s="164">
        <v>12</v>
      </c>
      <c r="B34" s="157">
        <v>28</v>
      </c>
      <c r="C34" s="157">
        <v>10034962521</v>
      </c>
      <c r="D34" s="109" t="s">
        <v>219</v>
      </c>
      <c r="E34" s="110" t="s">
        <v>220</v>
      </c>
      <c r="F34" s="112" t="s">
        <v>185</v>
      </c>
      <c r="G34" s="143" t="s">
        <v>34</v>
      </c>
      <c r="H34" s="250">
        <v>0.51168981481481479</v>
      </c>
      <c r="I34" s="251">
        <f t="shared" si="1"/>
        <v>5.8912037037036624E-3</v>
      </c>
      <c r="J34" s="153">
        <f t="shared" si="0"/>
        <v>35.747568423433613</v>
      </c>
      <c r="K34" s="99" t="s">
        <v>60</v>
      </c>
      <c r="L34" s="165"/>
      <c r="M34" s="107">
        <v>0.52681192129629628</v>
      </c>
      <c r="N34" s="105">
        <v>0.51388888888888395</v>
      </c>
      <c r="O34" s="65"/>
      <c r="P34" s="65"/>
      <c r="Q34" s="65"/>
      <c r="R34" s="65"/>
      <c r="S34" s="65"/>
      <c r="T34" s="65"/>
    </row>
    <row r="35" spans="1:20" ht="27.75" customHeight="1" x14ac:dyDescent="0.2">
      <c r="A35" s="164">
        <v>13</v>
      </c>
      <c r="B35" s="157">
        <v>21</v>
      </c>
      <c r="C35" s="157">
        <v>10010880653</v>
      </c>
      <c r="D35" s="109" t="s">
        <v>221</v>
      </c>
      <c r="E35" s="110" t="s">
        <v>222</v>
      </c>
      <c r="F35" s="97" t="s">
        <v>60</v>
      </c>
      <c r="G35" s="143" t="s">
        <v>223</v>
      </c>
      <c r="H35" s="250">
        <v>0.51181712962962966</v>
      </c>
      <c r="I35" s="251">
        <f t="shared" si="1"/>
        <v>6.0185185185185341E-3</v>
      </c>
      <c r="J35" s="153">
        <f t="shared" si="0"/>
        <v>35.738676194568193</v>
      </c>
      <c r="K35" s="99" t="s">
        <v>60</v>
      </c>
      <c r="L35" s="165"/>
      <c r="M35" s="107">
        <v>0.49626215277777774</v>
      </c>
      <c r="N35" s="105">
        <v>0.48333333333333101</v>
      </c>
    </row>
    <row r="36" spans="1:20" s="96" customFormat="1" ht="27.75" customHeight="1" x14ac:dyDescent="0.2">
      <c r="A36" s="164">
        <v>14</v>
      </c>
      <c r="B36" s="157">
        <v>13</v>
      </c>
      <c r="C36" s="157">
        <v>10064705044</v>
      </c>
      <c r="D36" s="109" t="s">
        <v>224</v>
      </c>
      <c r="E36" s="110" t="s">
        <v>225</v>
      </c>
      <c r="F36" s="97" t="s">
        <v>60</v>
      </c>
      <c r="G36" s="143" t="s">
        <v>138</v>
      </c>
      <c r="H36" s="250">
        <v>0.51250000000000007</v>
      </c>
      <c r="I36" s="251">
        <f t="shared" si="1"/>
        <v>6.7013888888889372E-3</v>
      </c>
      <c r="J36" s="153">
        <f t="shared" si="0"/>
        <v>35.691056910569102</v>
      </c>
      <c r="K36" s="99" t="s">
        <v>60</v>
      </c>
      <c r="L36" s="165"/>
      <c r="M36" s="107">
        <v>0.5005046296296296</v>
      </c>
      <c r="N36" s="105">
        <v>0.48749999999999799</v>
      </c>
      <c r="O36" s="65"/>
      <c r="P36" s="65"/>
      <c r="Q36" s="65"/>
      <c r="R36" s="65"/>
      <c r="S36" s="65"/>
      <c r="T36" s="65"/>
    </row>
    <row r="37" spans="1:20" s="96" customFormat="1" ht="27.75" customHeight="1" x14ac:dyDescent="0.2">
      <c r="A37" s="164">
        <v>15</v>
      </c>
      <c r="B37" s="157">
        <v>18</v>
      </c>
      <c r="C37" s="157">
        <v>10002315654</v>
      </c>
      <c r="D37" s="109" t="s">
        <v>226</v>
      </c>
      <c r="E37" s="110" t="s">
        <v>227</v>
      </c>
      <c r="F37" s="112" t="s">
        <v>184</v>
      </c>
      <c r="G37" s="143" t="s">
        <v>228</v>
      </c>
      <c r="H37" s="250">
        <v>0.51252314814814814</v>
      </c>
      <c r="I37" s="251">
        <f t="shared" si="1"/>
        <v>6.724537037037015E-3</v>
      </c>
      <c r="J37" s="153">
        <f t="shared" si="0"/>
        <v>35.68944492118694</v>
      </c>
      <c r="K37" s="99" t="s">
        <v>60</v>
      </c>
      <c r="L37" s="165"/>
      <c r="M37" s="107">
        <v>0.49360636574074074</v>
      </c>
      <c r="N37" s="105">
        <v>0.48055555555555401</v>
      </c>
      <c r="O37" s="65"/>
      <c r="P37" s="65"/>
      <c r="Q37" s="65"/>
      <c r="R37" s="65"/>
      <c r="S37" s="65"/>
      <c r="T37" s="65"/>
    </row>
    <row r="38" spans="1:20" s="96" customFormat="1" ht="27.75" customHeight="1" x14ac:dyDescent="0.2">
      <c r="A38" s="164">
        <v>16</v>
      </c>
      <c r="B38" s="157">
        <v>14</v>
      </c>
      <c r="C38" s="157">
        <v>10007498585</v>
      </c>
      <c r="D38" s="109" t="s">
        <v>229</v>
      </c>
      <c r="E38" s="110" t="s">
        <v>230</v>
      </c>
      <c r="F38" s="97" t="s">
        <v>184</v>
      </c>
      <c r="G38" s="143" t="s">
        <v>138</v>
      </c>
      <c r="H38" s="250">
        <v>0.51256944444444441</v>
      </c>
      <c r="I38" s="251">
        <f t="shared" si="1"/>
        <v>6.7708333333332815E-3</v>
      </c>
      <c r="J38" s="153">
        <f t="shared" si="0"/>
        <v>35.68622137921691</v>
      </c>
      <c r="K38" s="99" t="s">
        <v>60</v>
      </c>
      <c r="L38" s="165"/>
      <c r="M38" s="107">
        <v>0.51375972222222221</v>
      </c>
      <c r="N38" s="105">
        <v>0.500694444444441</v>
      </c>
      <c r="O38" s="65"/>
      <c r="P38" s="65"/>
      <c r="Q38" s="65"/>
      <c r="R38" s="65"/>
      <c r="S38" s="65"/>
      <c r="T38" s="65"/>
    </row>
    <row r="39" spans="1:20" ht="27.75" customHeight="1" x14ac:dyDescent="0.2">
      <c r="A39" s="164">
        <v>17</v>
      </c>
      <c r="B39" s="157">
        <v>20</v>
      </c>
      <c r="C39" s="157">
        <v>10009045333</v>
      </c>
      <c r="D39" s="109" t="s">
        <v>231</v>
      </c>
      <c r="E39" s="110" t="s">
        <v>232</v>
      </c>
      <c r="F39" s="112" t="s">
        <v>185</v>
      </c>
      <c r="G39" s="143" t="s">
        <v>223</v>
      </c>
      <c r="H39" s="250">
        <v>0.51320601851851855</v>
      </c>
      <c r="I39" s="251">
        <f t="shared" si="1"/>
        <v>7.4074074074074181E-3</v>
      </c>
      <c r="J39" s="153">
        <f t="shared" si="0"/>
        <v>35.641956654112448</v>
      </c>
      <c r="K39" s="99" t="s">
        <v>60</v>
      </c>
      <c r="L39" s="165"/>
      <c r="M39" s="107">
        <v>0.49437152777777776</v>
      </c>
      <c r="N39" s="105">
        <v>0.48124999999999801</v>
      </c>
    </row>
    <row r="40" spans="1:20" ht="27.75" customHeight="1" x14ac:dyDescent="0.2">
      <c r="A40" s="164">
        <v>18</v>
      </c>
      <c r="B40" s="157">
        <v>5</v>
      </c>
      <c r="C40" s="157">
        <v>10050875369</v>
      </c>
      <c r="D40" s="109" t="s">
        <v>233</v>
      </c>
      <c r="E40" s="110" t="s">
        <v>234</v>
      </c>
      <c r="F40" s="112" t="s">
        <v>185</v>
      </c>
      <c r="G40" s="143" t="s">
        <v>63</v>
      </c>
      <c r="H40" s="250">
        <v>0.51371527777777781</v>
      </c>
      <c r="I40" s="251">
        <f t="shared" si="1"/>
        <v>7.9166666666666829E-3</v>
      </c>
      <c r="J40" s="153">
        <f t="shared" si="0"/>
        <v>35.606623859411961</v>
      </c>
      <c r="K40" s="99" t="s">
        <v>60</v>
      </c>
      <c r="L40" s="165"/>
      <c r="M40" s="107">
        <v>0.53889756944444445</v>
      </c>
      <c r="N40" s="105">
        <v>0.52569444444443902</v>
      </c>
    </row>
    <row r="41" spans="1:20" ht="27.75" customHeight="1" x14ac:dyDescent="0.2">
      <c r="A41" s="164">
        <v>19</v>
      </c>
      <c r="B41" s="157">
        <v>17</v>
      </c>
      <c r="C41" s="157">
        <v>10036085600</v>
      </c>
      <c r="D41" s="109" t="s">
        <v>235</v>
      </c>
      <c r="E41" s="110" t="s">
        <v>236</v>
      </c>
      <c r="F41" s="112" t="s">
        <v>60</v>
      </c>
      <c r="G41" s="143" t="s">
        <v>154</v>
      </c>
      <c r="H41" s="250">
        <v>0.51401620370370371</v>
      </c>
      <c r="I41" s="251">
        <f t="shared" si="1"/>
        <v>8.2175925925925819E-3</v>
      </c>
      <c r="J41" s="153">
        <f t="shared" si="0"/>
        <v>35.585778298169373</v>
      </c>
      <c r="K41" s="99"/>
      <c r="L41" s="165"/>
      <c r="M41" s="107">
        <v>0.50838101851851858</v>
      </c>
      <c r="N41" s="105">
        <v>0.49513888888888602</v>
      </c>
    </row>
    <row r="42" spans="1:20" ht="27.75" customHeight="1" x14ac:dyDescent="0.2">
      <c r="A42" s="164">
        <v>20</v>
      </c>
      <c r="B42" s="157">
        <v>30</v>
      </c>
      <c r="C42" s="157">
        <v>10118635125</v>
      </c>
      <c r="D42" s="109" t="s">
        <v>237</v>
      </c>
      <c r="E42" s="110" t="s">
        <v>238</v>
      </c>
      <c r="F42" s="112" t="s">
        <v>60</v>
      </c>
      <c r="G42" s="143" t="s">
        <v>34</v>
      </c>
      <c r="H42" s="250">
        <v>0.51402777777777775</v>
      </c>
      <c r="I42" s="251">
        <f t="shared" si="1"/>
        <v>8.2291666666666208E-3</v>
      </c>
      <c r="J42" s="153">
        <f t="shared" si="0"/>
        <v>35.58497703323426</v>
      </c>
      <c r="K42" s="99"/>
      <c r="L42" s="165"/>
      <c r="M42" s="107">
        <v>0.52647708333333332</v>
      </c>
      <c r="N42" s="105">
        <v>0.51319444444443996</v>
      </c>
    </row>
    <row r="43" spans="1:20" ht="27.75" customHeight="1" x14ac:dyDescent="0.2">
      <c r="A43" s="164">
        <v>21</v>
      </c>
      <c r="B43" s="157">
        <v>9</v>
      </c>
      <c r="C43" s="157">
        <v>10034989193</v>
      </c>
      <c r="D43" s="109" t="s">
        <v>239</v>
      </c>
      <c r="E43" s="110" t="s">
        <v>240</v>
      </c>
      <c r="F43" s="112" t="s">
        <v>185</v>
      </c>
      <c r="G43" s="143" t="s">
        <v>210</v>
      </c>
      <c r="H43" s="250">
        <v>0.51410879629629636</v>
      </c>
      <c r="I43" s="251">
        <f t="shared" si="1"/>
        <v>8.310185185185226E-3</v>
      </c>
      <c r="J43" s="153">
        <f t="shared" si="0"/>
        <v>35.579369188860625</v>
      </c>
      <c r="K43" s="99"/>
      <c r="L43" s="165"/>
      <c r="M43" s="107">
        <v>0.48972048611111108</v>
      </c>
      <c r="N43" s="105">
        <v>0.47638888888888797</v>
      </c>
    </row>
    <row r="44" spans="1:20" ht="27.75" customHeight="1" x14ac:dyDescent="0.2">
      <c r="A44" s="164">
        <v>22</v>
      </c>
      <c r="B44" s="157">
        <v>12</v>
      </c>
      <c r="C44" s="157">
        <v>10052804154</v>
      </c>
      <c r="D44" s="109" t="s">
        <v>241</v>
      </c>
      <c r="E44" s="110" t="s">
        <v>242</v>
      </c>
      <c r="F44" s="112" t="s">
        <v>60</v>
      </c>
      <c r="G44" s="143" t="s">
        <v>207</v>
      </c>
      <c r="H44" s="250">
        <v>0.51459490740740743</v>
      </c>
      <c r="I44" s="251">
        <f t="shared" si="1"/>
        <v>8.7962962962963021E-3</v>
      </c>
      <c r="J44" s="153">
        <f t="shared" si="0"/>
        <v>35.545759204696253</v>
      </c>
      <c r="K44" s="99"/>
      <c r="L44" s="165"/>
      <c r="M44" s="107">
        <v>0.53000949074074077</v>
      </c>
      <c r="N44" s="105">
        <v>0.51666666666666194</v>
      </c>
    </row>
    <row r="45" spans="1:20" ht="27.75" customHeight="1" x14ac:dyDescent="0.2">
      <c r="A45" s="164">
        <v>23</v>
      </c>
      <c r="B45" s="157">
        <v>29</v>
      </c>
      <c r="C45" s="157">
        <v>10023524807</v>
      </c>
      <c r="D45" s="109" t="s">
        <v>243</v>
      </c>
      <c r="E45" s="110" t="s">
        <v>244</v>
      </c>
      <c r="F45" s="112" t="s">
        <v>185</v>
      </c>
      <c r="G45" s="143" t="s">
        <v>34</v>
      </c>
      <c r="H45" s="250">
        <v>0.51749999999999996</v>
      </c>
      <c r="I45" s="251">
        <f t="shared" si="1"/>
        <v>1.1701388888888831E-2</v>
      </c>
      <c r="J45" s="153">
        <f t="shared" si="0"/>
        <v>35.346215780998392</v>
      </c>
      <c r="K45" s="99"/>
      <c r="L45" s="165"/>
      <c r="M45" s="107">
        <v>0.51266018518518519</v>
      </c>
      <c r="N45" s="105">
        <v>0.49930555555555201</v>
      </c>
    </row>
    <row r="46" spans="1:20" ht="27.75" customHeight="1" x14ac:dyDescent="0.2">
      <c r="A46" s="164">
        <v>24</v>
      </c>
      <c r="B46" s="157">
        <v>8</v>
      </c>
      <c r="C46" s="157">
        <v>10036075900</v>
      </c>
      <c r="D46" s="109" t="s">
        <v>245</v>
      </c>
      <c r="E46" s="110" t="s">
        <v>246</v>
      </c>
      <c r="F46" s="112" t="s">
        <v>185</v>
      </c>
      <c r="G46" s="143" t="s">
        <v>63</v>
      </c>
      <c r="H46" s="250">
        <v>0.52004629629629628</v>
      </c>
      <c r="I46" s="251">
        <f t="shared" si="1"/>
        <v>1.4247685185185155E-2</v>
      </c>
      <c r="J46" s="153">
        <f t="shared" si="0"/>
        <v>35.173150538591649</v>
      </c>
      <c r="K46" s="99"/>
      <c r="L46" s="165"/>
      <c r="M46" s="107">
        <v>0.50367962962962964</v>
      </c>
      <c r="N46" s="105">
        <v>0.49027777777777498</v>
      </c>
    </row>
    <row r="47" spans="1:20" ht="27.75" customHeight="1" x14ac:dyDescent="0.2">
      <c r="A47" s="167" t="s">
        <v>247</v>
      </c>
      <c r="B47" s="108">
        <v>3</v>
      </c>
      <c r="C47" s="168">
        <v>10023500858</v>
      </c>
      <c r="D47" s="109" t="s">
        <v>260</v>
      </c>
      <c r="E47" s="110" t="s">
        <v>261</v>
      </c>
      <c r="F47" s="112" t="s">
        <v>185</v>
      </c>
      <c r="G47" s="143" t="s">
        <v>63</v>
      </c>
      <c r="H47" s="156"/>
      <c r="I47" s="152"/>
      <c r="J47" s="153"/>
      <c r="K47" s="99"/>
      <c r="L47" s="169" t="s">
        <v>274</v>
      </c>
      <c r="M47" s="107">
        <v>0.53840300925925921</v>
      </c>
      <c r="N47" s="105">
        <v>0.52499999999999403</v>
      </c>
    </row>
    <row r="48" spans="1:20" ht="27.75" customHeight="1" x14ac:dyDescent="0.2">
      <c r="A48" s="167" t="s">
        <v>247</v>
      </c>
      <c r="B48" s="108">
        <v>6</v>
      </c>
      <c r="C48" s="157">
        <v>10036045483</v>
      </c>
      <c r="D48" s="109" t="s">
        <v>262</v>
      </c>
      <c r="E48" s="110" t="s">
        <v>263</v>
      </c>
      <c r="F48" s="112" t="s">
        <v>60</v>
      </c>
      <c r="G48" s="143" t="s">
        <v>63</v>
      </c>
      <c r="H48" s="156"/>
      <c r="I48" s="152"/>
      <c r="J48" s="153"/>
      <c r="K48" s="99"/>
      <c r="L48" s="169" t="s">
        <v>274</v>
      </c>
      <c r="M48" s="107">
        <v>0.48357291666666669</v>
      </c>
      <c r="N48" s="105">
        <v>0.470138888888888</v>
      </c>
    </row>
    <row r="49" spans="1:20" ht="27.75" customHeight="1" x14ac:dyDescent="0.2">
      <c r="A49" s="167" t="s">
        <v>247</v>
      </c>
      <c r="B49" s="157">
        <v>19</v>
      </c>
      <c r="C49" s="157">
        <v>10118413338</v>
      </c>
      <c r="D49" s="109" t="s">
        <v>248</v>
      </c>
      <c r="E49" s="110" t="s">
        <v>249</v>
      </c>
      <c r="F49" s="112" t="s">
        <v>60</v>
      </c>
      <c r="G49" s="143" t="s">
        <v>228</v>
      </c>
      <c r="H49" s="156"/>
      <c r="I49" s="152"/>
      <c r="J49" s="153"/>
      <c r="K49" s="111"/>
      <c r="L49" s="169" t="s">
        <v>265</v>
      </c>
      <c r="M49" s="106">
        <v>0.48289108796296293</v>
      </c>
      <c r="N49" s="105">
        <v>0.469444444444444</v>
      </c>
      <c r="O49" s="96"/>
      <c r="P49" s="96"/>
      <c r="Q49" s="96"/>
      <c r="R49" s="96"/>
      <c r="S49" s="96"/>
      <c r="T49" s="96"/>
    </row>
    <row r="50" spans="1:20" ht="27.75" customHeight="1" x14ac:dyDescent="0.2">
      <c r="A50" s="167" t="s">
        <v>247</v>
      </c>
      <c r="B50" s="157">
        <v>22</v>
      </c>
      <c r="C50" s="157">
        <v>10093059356</v>
      </c>
      <c r="D50" s="109" t="s">
        <v>250</v>
      </c>
      <c r="E50" s="110" t="s">
        <v>251</v>
      </c>
      <c r="F50" s="112" t="s">
        <v>60</v>
      </c>
      <c r="G50" s="143" t="s">
        <v>223</v>
      </c>
      <c r="H50" s="156"/>
      <c r="I50" s="152"/>
      <c r="J50" s="153"/>
      <c r="K50" s="99"/>
      <c r="L50" s="169" t="s">
        <v>265</v>
      </c>
      <c r="M50" s="107">
        <v>0.53984768518518522</v>
      </c>
      <c r="N50" s="105">
        <v>0.52638888888888302</v>
      </c>
    </row>
    <row r="51" spans="1:20" ht="27.75" customHeight="1" x14ac:dyDescent="0.2">
      <c r="A51" s="167" t="s">
        <v>247</v>
      </c>
      <c r="B51" s="157">
        <v>23</v>
      </c>
      <c r="C51" s="157">
        <v>10034976059</v>
      </c>
      <c r="D51" s="109" t="s">
        <v>252</v>
      </c>
      <c r="E51" s="110" t="s">
        <v>253</v>
      </c>
      <c r="F51" s="112" t="s">
        <v>169</v>
      </c>
      <c r="G51" s="143" t="s">
        <v>254</v>
      </c>
      <c r="H51" s="156"/>
      <c r="I51" s="152"/>
      <c r="J51" s="153"/>
      <c r="K51" s="99"/>
      <c r="L51" s="169" t="s">
        <v>265</v>
      </c>
      <c r="M51" s="107">
        <v>0.53778171296296295</v>
      </c>
      <c r="N51" s="105">
        <v>0.52430555555555003</v>
      </c>
    </row>
    <row r="52" spans="1:20" ht="27.75" customHeight="1" x14ac:dyDescent="0.2">
      <c r="A52" s="167" t="s">
        <v>247</v>
      </c>
      <c r="B52" s="157">
        <v>24</v>
      </c>
      <c r="C52" s="157">
        <v>10114015396</v>
      </c>
      <c r="D52" s="109" t="s">
        <v>255</v>
      </c>
      <c r="E52" s="110" t="s">
        <v>256</v>
      </c>
      <c r="F52" s="112" t="s">
        <v>169</v>
      </c>
      <c r="G52" s="143" t="s">
        <v>257</v>
      </c>
      <c r="H52" s="156"/>
      <c r="I52" s="152"/>
      <c r="J52" s="153"/>
      <c r="K52" s="98"/>
      <c r="L52" s="169" t="s">
        <v>265</v>
      </c>
      <c r="M52" s="106">
        <v>0.47389571759259258</v>
      </c>
      <c r="N52" s="105">
        <v>0.46041666666666697</v>
      </c>
      <c r="O52" s="96"/>
      <c r="P52" s="96"/>
      <c r="Q52" s="96"/>
      <c r="R52" s="96"/>
      <c r="S52" s="96"/>
      <c r="T52" s="96"/>
    </row>
    <row r="53" spans="1:20" ht="27.75" customHeight="1" x14ac:dyDescent="0.2">
      <c r="A53" s="167" t="s">
        <v>247</v>
      </c>
      <c r="B53" s="157">
        <v>25</v>
      </c>
      <c r="C53" s="157">
        <v>10036079435</v>
      </c>
      <c r="D53" s="109" t="s">
        <v>258</v>
      </c>
      <c r="E53" s="110" t="s">
        <v>259</v>
      </c>
      <c r="F53" s="112" t="s">
        <v>169</v>
      </c>
      <c r="G53" s="143" t="s">
        <v>34</v>
      </c>
      <c r="H53" s="156"/>
      <c r="I53" s="152"/>
      <c r="J53" s="153"/>
      <c r="K53" s="99"/>
      <c r="L53" s="169" t="s">
        <v>265</v>
      </c>
      <c r="M53" s="107">
        <v>0.5218356481481482</v>
      </c>
      <c r="N53" s="105">
        <v>0.50833333333332897</v>
      </c>
    </row>
    <row r="54" spans="1:20" ht="27.75" customHeight="1" thickBot="1" x14ac:dyDescent="0.25">
      <c r="A54" s="170" t="s">
        <v>264</v>
      </c>
      <c r="B54" s="179">
        <v>26</v>
      </c>
      <c r="C54" s="171">
        <v>10006503832</v>
      </c>
      <c r="D54" s="172" t="s">
        <v>266</v>
      </c>
      <c r="E54" s="178" t="s">
        <v>267</v>
      </c>
      <c r="F54" s="178" t="s">
        <v>185</v>
      </c>
      <c r="G54" s="178" t="s">
        <v>34</v>
      </c>
      <c r="H54" s="173"/>
      <c r="I54" s="174"/>
      <c r="J54" s="175"/>
      <c r="K54" s="176"/>
      <c r="L54" s="177"/>
      <c r="M54" s="107">
        <v>0.5044795138888889</v>
      </c>
      <c r="N54" s="105">
        <v>0.49097222222221998</v>
      </c>
    </row>
    <row r="55" spans="1:20" ht="6.75" customHeight="1" thickTop="1" thickBot="1" x14ac:dyDescent="0.25">
      <c r="A55" s="158"/>
      <c r="B55" s="159"/>
      <c r="C55" s="159"/>
      <c r="D55" s="160"/>
      <c r="E55" s="161"/>
      <c r="F55" s="113"/>
      <c r="G55" s="162"/>
      <c r="H55" s="163"/>
      <c r="I55" s="163"/>
      <c r="J55" s="163"/>
      <c r="K55" s="163"/>
      <c r="L55" s="163"/>
    </row>
    <row r="56" spans="1:20" ht="15.75" thickTop="1" x14ac:dyDescent="0.2">
      <c r="A56" s="242" t="s">
        <v>48</v>
      </c>
      <c r="B56" s="243"/>
      <c r="C56" s="243"/>
      <c r="D56" s="243"/>
      <c r="E56" s="243"/>
      <c r="F56" s="243"/>
      <c r="G56" s="243" t="s">
        <v>49</v>
      </c>
      <c r="H56" s="243"/>
      <c r="I56" s="243"/>
      <c r="J56" s="243"/>
      <c r="K56" s="243"/>
      <c r="L56" s="244"/>
    </row>
    <row r="57" spans="1:20" x14ac:dyDescent="0.2">
      <c r="A57" s="180" t="s">
        <v>268</v>
      </c>
      <c r="B57" s="115"/>
      <c r="C57" s="116"/>
      <c r="D57" s="115"/>
      <c r="E57" s="117"/>
      <c r="F57" s="118"/>
      <c r="G57" s="119" t="s">
        <v>175</v>
      </c>
      <c r="H57" s="181">
        <v>12</v>
      </c>
      <c r="I57" s="121"/>
      <c r="J57" s="122"/>
      <c r="K57" s="144" t="s">
        <v>183</v>
      </c>
      <c r="L57" s="124">
        <f>COUNTIF(F23:F54,"ЗМС")</f>
        <v>0</v>
      </c>
    </row>
    <row r="58" spans="1:20" x14ac:dyDescent="0.2">
      <c r="A58" s="180" t="s">
        <v>269</v>
      </c>
      <c r="B58" s="115"/>
      <c r="C58" s="125"/>
      <c r="D58" s="115"/>
      <c r="E58" s="126"/>
      <c r="F58" s="127"/>
      <c r="G58" s="128" t="s">
        <v>176</v>
      </c>
      <c r="H58" s="120">
        <f>H59+H64</f>
        <v>32</v>
      </c>
      <c r="I58" s="129"/>
      <c r="J58" s="130"/>
      <c r="K58" s="144" t="s">
        <v>184</v>
      </c>
      <c r="L58" s="124">
        <f>COUNTIF(F23:F54,"МСМК")</f>
        <v>2</v>
      </c>
    </row>
    <row r="59" spans="1:20" x14ac:dyDescent="0.2">
      <c r="A59" s="180" t="s">
        <v>270</v>
      </c>
      <c r="B59" s="115"/>
      <c r="C59" s="131"/>
      <c r="D59" s="115"/>
      <c r="E59" s="126"/>
      <c r="F59" s="127"/>
      <c r="G59" s="128" t="s">
        <v>177</v>
      </c>
      <c r="H59" s="120">
        <f>H60+H61+H62+H63</f>
        <v>31</v>
      </c>
      <c r="I59" s="129"/>
      <c r="J59" s="130"/>
      <c r="K59" s="144" t="s">
        <v>185</v>
      </c>
      <c r="L59" s="124">
        <f>COUNTIF(F23:F54,"МС")</f>
        <v>17</v>
      </c>
    </row>
    <row r="60" spans="1:20" x14ac:dyDescent="0.2">
      <c r="A60" s="180" t="s">
        <v>271</v>
      </c>
      <c r="B60" s="115"/>
      <c r="C60" s="131"/>
      <c r="D60" s="115"/>
      <c r="E60" s="126"/>
      <c r="F60" s="127"/>
      <c r="G60" s="128" t="s">
        <v>178</v>
      </c>
      <c r="H60" s="120">
        <f>COUNT(A23:A162)</f>
        <v>24</v>
      </c>
      <c r="I60" s="129"/>
      <c r="J60" s="130"/>
      <c r="K60" s="123" t="s">
        <v>60</v>
      </c>
      <c r="L60" s="124">
        <f>COUNTIF(F23:F54,"КМС")</f>
        <v>10</v>
      </c>
    </row>
    <row r="61" spans="1:20" x14ac:dyDescent="0.2">
      <c r="A61" s="114"/>
      <c r="B61" s="115"/>
      <c r="C61" s="131"/>
      <c r="D61" s="115"/>
      <c r="E61" s="126"/>
      <c r="F61" s="127"/>
      <c r="G61" s="128" t="s">
        <v>179</v>
      </c>
      <c r="H61" s="120">
        <f>COUNTIF(A23:A161,"ЛИМ")</f>
        <v>0</v>
      </c>
      <c r="I61" s="129"/>
      <c r="J61" s="130"/>
      <c r="K61" s="123" t="s">
        <v>169</v>
      </c>
      <c r="L61" s="124">
        <f>COUNTIF(F23:F54,"1 СР")</f>
        <v>3</v>
      </c>
    </row>
    <row r="62" spans="1:20" x14ac:dyDescent="0.2">
      <c r="A62" s="114"/>
      <c r="B62" s="115"/>
      <c r="C62" s="115"/>
      <c r="D62" s="115"/>
      <c r="E62" s="126"/>
      <c r="F62" s="127"/>
      <c r="G62" s="128" t="s">
        <v>180</v>
      </c>
      <c r="H62" s="120">
        <f>COUNTIF(A23:A161,"НФ")</f>
        <v>7</v>
      </c>
      <c r="I62" s="129"/>
      <c r="J62" s="130"/>
      <c r="K62" s="123" t="s">
        <v>168</v>
      </c>
      <c r="L62" s="124">
        <f>COUNTIF(F23:F54,"2 СР")</f>
        <v>0</v>
      </c>
    </row>
    <row r="63" spans="1:20" x14ac:dyDescent="0.2">
      <c r="A63" s="114"/>
      <c r="B63" s="115"/>
      <c r="C63" s="115"/>
      <c r="D63" s="115"/>
      <c r="E63" s="126"/>
      <c r="F63" s="127"/>
      <c r="G63" s="128" t="s">
        <v>181</v>
      </c>
      <c r="H63" s="120">
        <f>COUNTIF(A23:A161,"ДСКВ")</f>
        <v>0</v>
      </c>
      <c r="I63" s="129"/>
      <c r="J63" s="130"/>
      <c r="K63" s="123" t="s">
        <v>167</v>
      </c>
      <c r="L63" s="124">
        <f>COUNTIF(F23:F55,"3 СР")</f>
        <v>0</v>
      </c>
    </row>
    <row r="64" spans="1:20" x14ac:dyDescent="0.2">
      <c r="A64" s="114"/>
      <c r="B64" s="115"/>
      <c r="C64" s="115"/>
      <c r="D64" s="115"/>
      <c r="E64" s="132"/>
      <c r="F64" s="133"/>
      <c r="G64" s="128" t="s">
        <v>182</v>
      </c>
      <c r="H64" s="120">
        <f>COUNTIF(A23:A161,"НС")</f>
        <v>1</v>
      </c>
      <c r="I64" s="134"/>
      <c r="J64" s="135"/>
      <c r="K64" s="144"/>
      <c r="L64" s="145"/>
    </row>
    <row r="65" spans="1:12" x14ac:dyDescent="0.2">
      <c r="A65" s="114"/>
      <c r="B65" s="136"/>
      <c r="C65" s="136"/>
      <c r="D65" s="115"/>
      <c r="E65" s="137"/>
      <c r="F65" s="146"/>
      <c r="G65" s="146"/>
      <c r="H65" s="147"/>
      <c r="I65" s="148"/>
      <c r="J65" s="149"/>
      <c r="K65" s="146"/>
      <c r="L65" s="138"/>
    </row>
    <row r="66" spans="1:12" ht="15.75" x14ac:dyDescent="0.2">
      <c r="A66" s="245" t="s">
        <v>50</v>
      </c>
      <c r="B66" s="246"/>
      <c r="C66" s="246"/>
      <c r="D66" s="246"/>
      <c r="E66" s="246"/>
      <c r="F66" s="139"/>
      <c r="G66" s="246" t="s">
        <v>51</v>
      </c>
      <c r="H66" s="246"/>
      <c r="I66" s="246" t="s">
        <v>52</v>
      </c>
      <c r="J66" s="246"/>
      <c r="K66" s="246"/>
      <c r="L66" s="247"/>
    </row>
    <row r="67" spans="1:12" x14ac:dyDescent="0.2">
      <c r="A67" s="235"/>
      <c r="B67" s="236"/>
      <c r="C67" s="236"/>
      <c r="D67" s="236"/>
      <c r="E67" s="236"/>
      <c r="F67" s="237"/>
      <c r="G67" s="237"/>
      <c r="H67" s="237"/>
      <c r="I67" s="237"/>
      <c r="J67" s="237"/>
      <c r="K67" s="237"/>
      <c r="L67" s="238"/>
    </row>
    <row r="68" spans="1:12" x14ac:dyDescent="0.2">
      <c r="A68" s="140"/>
      <c r="B68" s="150"/>
      <c r="C68" s="150"/>
      <c r="D68" s="150"/>
      <c r="E68" s="151"/>
      <c r="F68" s="150"/>
      <c r="G68" s="150"/>
      <c r="H68" s="147"/>
      <c r="I68" s="147"/>
      <c r="J68" s="150"/>
      <c r="K68" s="150"/>
      <c r="L68" s="141"/>
    </row>
    <row r="69" spans="1:12" x14ac:dyDescent="0.2">
      <c r="A69" s="140"/>
      <c r="B69" s="150"/>
      <c r="C69" s="150"/>
      <c r="D69" s="150"/>
      <c r="E69" s="151"/>
      <c r="F69" s="150"/>
      <c r="G69" s="150"/>
      <c r="H69" s="147"/>
      <c r="I69" s="147"/>
      <c r="J69" s="150"/>
      <c r="K69" s="150"/>
      <c r="L69" s="141"/>
    </row>
    <row r="70" spans="1:12" x14ac:dyDescent="0.2">
      <c r="A70" s="235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9"/>
    </row>
    <row r="71" spans="1:12" x14ac:dyDescent="0.2">
      <c r="A71" s="235"/>
      <c r="B71" s="236"/>
      <c r="C71" s="236"/>
      <c r="D71" s="236"/>
      <c r="E71" s="236"/>
      <c r="F71" s="240"/>
      <c r="G71" s="240"/>
      <c r="H71" s="240"/>
      <c r="I71" s="240"/>
      <c r="J71" s="240"/>
      <c r="K71" s="240"/>
      <c r="L71" s="241"/>
    </row>
    <row r="72" spans="1:12" ht="16.5" thickBot="1" x14ac:dyDescent="0.25">
      <c r="A72" s="230"/>
      <c r="B72" s="231"/>
      <c r="C72" s="231"/>
      <c r="D72" s="231"/>
      <c r="E72" s="231"/>
      <c r="F72" s="142"/>
      <c r="G72" s="231" t="str">
        <f>G17</f>
        <v>Лелюк А.Ф. (ВК, г. Майкоп)</v>
      </c>
      <c r="H72" s="231"/>
      <c r="I72" s="231" t="str">
        <f>G18</f>
        <v>Воронов А.М. (1К, г. Майкоп)</v>
      </c>
      <c r="J72" s="231"/>
      <c r="K72" s="231"/>
      <c r="L72" s="232"/>
    </row>
    <row r="73" spans="1:12" ht="13.5" thickTop="1" x14ac:dyDescent="0.2"/>
  </sheetData>
  <sortState ref="A23:U120">
    <sortCondition ref="A23:A120"/>
  </sortState>
  <mergeCells count="39">
    <mergeCell ref="A72:E72"/>
    <mergeCell ref="G72:H72"/>
    <mergeCell ref="I72:L72"/>
    <mergeCell ref="H15:L15"/>
    <mergeCell ref="A67:E67"/>
    <mergeCell ref="F67:L67"/>
    <mergeCell ref="A70:E70"/>
    <mergeCell ref="F70:L70"/>
    <mergeCell ref="A71:E71"/>
    <mergeCell ref="F71:L71"/>
    <mergeCell ref="A56:F56"/>
    <mergeCell ref="G56:L56"/>
    <mergeCell ref="A66:E66"/>
    <mergeCell ref="G66:H66"/>
    <mergeCell ref="I66:L66"/>
    <mergeCell ref="I21:I22"/>
    <mergeCell ref="J21:J22"/>
    <mergeCell ref="A7:L7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8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многодневная гонка</vt:lpstr>
      <vt:lpstr>'многодневная гонка'!Заголовки_для_печати</vt:lpstr>
      <vt:lpstr>'Стартовый протокол'!Заголовки_для_печати</vt:lpstr>
      <vt:lpstr>'многодневная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2021-09-01T08:27:27Z</dcterms:modified>
</cp:coreProperties>
</file>