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отсечек'!$A$1:$L$51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H51" i="2"/>
  <c r="E51" i="2"/>
  <c r="J25" i="2" l="1"/>
  <c r="J26" i="2"/>
  <c r="J27" i="2"/>
  <c r="J28" i="2"/>
  <c r="J29" i="2"/>
  <c r="J30" i="2"/>
  <c r="J31" i="2"/>
  <c r="J32" i="2"/>
  <c r="J33" i="2"/>
  <c r="J24" i="2"/>
  <c r="I25" i="2"/>
  <c r="I26" i="2"/>
  <c r="I27" i="2"/>
  <c r="I28" i="2"/>
  <c r="I29" i="2"/>
  <c r="I30" i="2"/>
  <c r="I31" i="2"/>
  <c r="I32" i="2"/>
  <c r="I33" i="2"/>
  <c r="I24" i="2"/>
  <c r="J23" i="2" l="1"/>
  <c r="H43" i="2" l="1"/>
  <c r="H42" i="2"/>
  <c r="H41" i="2"/>
  <c r="H40" i="2"/>
  <c r="H39" i="2"/>
  <c r="L40" i="2"/>
  <c r="L39" i="2"/>
  <c r="L38" i="2"/>
  <c r="L37" i="2"/>
  <c r="L36" i="2"/>
  <c r="L41" i="2"/>
  <c r="L42" i="2"/>
  <c r="H38" i="2" l="1"/>
  <c r="H37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<sst xmlns="http://schemas.openxmlformats.org/spreadsheetml/2006/main" count="352" uniqueCount="233">
  <si>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</si>
  <si>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</si>
  <si>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</si>
  <si>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</si>
  <si>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</si>
  <si>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</si>
  <si>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</si>
  <si>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</si>
  <si>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</si>
  <si>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</si>
  <si>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</si>
  <si>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</si>
  <si>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</si>
  <si>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</si>
  <si>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</si>
  <si>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</si>
  <si>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</si>
  <si>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</si>
  <si>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</si>
  <si>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</si>
  <si>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</si>
  <si>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</si>
  <si>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</si>
  <si>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</si>
  <si>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</si>
  <si>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</si>
  <si>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</si>
  <si>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</si>
  <si>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</si>
  <si>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</si>
  <si>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</si>
  <si>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</si>
  <si>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</si>
  <si>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</si>
  <si>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</si>
  <si>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</si>
  <si>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</si>
  <si>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</si>
  <si>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</si>
  <si>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</si>
  <si>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</si>
  <si>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</si>
  <si>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</si>
  <si>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</si>
  <si>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</si>
  <si>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</si>
  <si>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</si>
  <si>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</si>
  <si>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</si>
  <si>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</si>
  <si>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</si>
  <si>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</si>
  <si>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</si>
  <si>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</si>
  <si>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</si>
  <si>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</si>
  <si>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</si>
  <si>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</si>
  <si>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</si>
  <si>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</si>
  <si>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</si>
  <si>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</si>
  <si>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</si>
  <si>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</si>
  <si>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</si>
  <si>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</si>
  <si>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</si>
  <si>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</si>
  <si>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</si>
  <si>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</si>
  <si>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</si>
  <si>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</si>
  <si>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</si>
  <si>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</si>
  <si>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</si>
  <si>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</si>
  <si>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</si>
  <si>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</si>
  <si>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</si>
  <si>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</si>
  <si>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</si>
  <si>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</si>
  <si>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</si>
  <si>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</si>
  <si>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</si>
  <si>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</si>
  <si>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</si>
  <si>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</si>
  <si>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</si>
  <si>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</si>
  <si>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</si>
  <si>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</si>
  <si>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</si>
  <si>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</si>
  <si>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</si>
  <si>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</si>
  <si>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</si>
  <si>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</si>
  <si>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</si>
  <si>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</si>
  <si>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</si>
  <si>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</si>
  <si>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</si>
  <si>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</si>
  <si>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</si>
  <si>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</si>
  <si>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</si>
  <si>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</si>
  <si>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</si>
  <si>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</si>
  <si>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</si>
  <si>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</si>
  <si>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</si>
  <si>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</si>
  <si>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</si>
  <si>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</si>
  <si>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</si>
  <si>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</si>
  <si>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</si>
  <si>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</si>
  <si>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</si>
  <si>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</si>
  <si>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</si>
  <si>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</si>
  <si>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</si>
  <si>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</si>
  <si>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</si>
  <si>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</si>
  <si>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</si>
  <si>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</si>
  <si>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</si>
  <si>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</si>
  <si>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</si>
  <si>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</si>
  <si>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</si>
  <si>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</si>
  <si>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</si>
  <si>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</si>
  <si>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</si>
  <si>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</si>
  <si>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</si>
  <si>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</si>
  <si>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</si>
  <si>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</si>
  <si>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</si>
  <si>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</si>
  <si>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</si>
  <si>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</si>
  <si>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</si>
  <si>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</si>
  <si>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</si>
  <si>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</si>
  <si>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</si>
  <si>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</si>
  <si>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</si>
  <si>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</si>
  <si>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</si>
  <si>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</si>
  <si>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</si>
  <si>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</si>
  <si>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</si>
  <si>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</si>
  <si>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</si>
  <si>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</si>
  <si>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</si>
  <si>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</si>
  <si>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</si>
  <si>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</si>
  <si>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</si>
  <si>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</si>
  <si>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</si>
  <si>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</si>
  <si>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</si>
  <si>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</si>
  <si>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</si>
  <si>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</si>
  <si>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</si>
  <si>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</si>
  <si>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</si>
  <si>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</si>
  <si>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</si>
  <si>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</si>
  <si>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</si>
  <si>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</si>
  <si>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</si>
  <si>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</si>
  <si>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</si>
  <si>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</si>
  <si>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</si>
  <si>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</si>
  <si>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СУММА ПЕРЕПАДОВ (ТС)(м):</t>
  </si>
  <si>
    <t>Министерство физической культуры и спорта Хабаровского края</t>
  </si>
  <si>
    <t>Федерация велосипедного спорта Хабаровского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</si>
  <si>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Хабаровск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</si>
  <si>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00м</t>
    </r>
  </si>
  <si>
    <t>Хабаровский край</t>
  </si>
  <si>
    <t xml:space="preserve">Ветер: </t>
  </si>
  <si>
    <t>Забайкальский край</t>
  </si>
  <si>
    <t>Девушки 15-16 лет</t>
  </si>
  <si>
    <t>№ ЕКП 2022: 5112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</si>
  <si>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11 сентября 2022 года</t>
    </r>
  </si>
  <si>
    <t>НАЗВАНИЕ ТРАССЫ / РЕГ. НОМЕР: дорога "Восток"</t>
  </si>
  <si>
    <t>МАКСИМАЛЬНЫЙ ПЕРЕПАД (HD)(м):</t>
  </si>
  <si>
    <t>15/1</t>
  </si>
  <si>
    <t>ЛЕБЕДЕВ А.Ю. (ВК, г. ХАБАРОВСК)</t>
  </si>
  <si>
    <t>ЖЕРЕБЦОВА М.С. (ВК, г. ЧИТА)</t>
  </si>
  <si>
    <t>КЛЮЧНИКОВА О.А. (ВК, г. ЧИТА)</t>
  </si>
  <si>
    <t>Температура: +18+24</t>
  </si>
  <si>
    <t>Влажность: 27%</t>
  </si>
  <si>
    <t>Осадки: ясно</t>
  </si>
  <si>
    <t>ЛАЗАРЕВА Анастасия</t>
  </si>
  <si>
    <t>04.07.2007</t>
  </si>
  <si>
    <t>ПАНТЕЛЕЕВА Александра</t>
  </si>
  <si>
    <t>09.07.2007</t>
  </si>
  <si>
    <t>КОЛОСОВА Лилия</t>
  </si>
  <si>
    <t>23.04.2006</t>
  </si>
  <si>
    <t>СИЗЫХ Кристина</t>
  </si>
  <si>
    <t>29.11.2007</t>
  </si>
  <si>
    <t>ЛАПИЦКАЯ Виктория</t>
  </si>
  <si>
    <t>27.08.2006</t>
  </si>
  <si>
    <t>НОСЫРЕВА Ольга</t>
  </si>
  <si>
    <t>31.05.2007</t>
  </si>
  <si>
    <t>САМОХВАЛОВА Полина</t>
  </si>
  <si>
    <t>04.11.2007</t>
  </si>
  <si>
    <t>КИРЮХИНА Кира</t>
  </si>
  <si>
    <t>19.12.2007</t>
  </si>
  <si>
    <t>ЖУКОВА Вероника</t>
  </si>
  <si>
    <t>30.10.2006</t>
  </si>
  <si>
    <t>БАКШЕЕВА Софья</t>
  </si>
  <si>
    <t>19.12.2006</t>
  </si>
  <si>
    <t>СИМОНОВА Александра</t>
  </si>
  <si>
    <t>02.08.2006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</si>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</sst>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8" fillId="4" borderId="9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165" fontId="3" fillId="0" borderId="44" xfId="4" applyNumberFormat="1" applyFont="1" applyBorder="1" applyAlignment="1">
      <alignment horizontal="center" vertical="center"/>
    </xf>
    <xf numFmtId="164" fontId="3" fillId="0" borderId="44" xfId="4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48" xfId="4" applyFont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176891</xdr:colOff>
      <xdr:row>0</xdr:row>
      <xdr:rowOff>89270</xdr:rowOff>
    </xdr:from>
    <xdr:to>
      <xdr:col>3</xdr:col>
      <xdr:colOff>123253</xdr:colOff>
      <xdr:row>2</xdr:row>
      <xdr:rowOff>188965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7" y="89270"/>
          <a:ext cx="844433" cy="698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128505</xdr:colOff>
      <xdr:row>2</xdr:row>
      <xdr:rowOff>149679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791" cy="748393"/>
        </a:xfrm>
        <a:prstGeom prst="rect">
          <a:avLst/>
        </a:prstGeom>
      </xdr:spPr>
    </xdr:pic>
    <xdr:clientData/>
  </xdr:twoCellAnchor>
  <xdr:oneCellAnchor>
    <xdr:from>
      <xdr:col>10</xdr:col>
      <xdr:colOff>250453</xdr:colOff>
      <xdr:row>0</xdr:row>
      <xdr:rowOff>40820</xdr:rowOff>
    </xdr:from>
    <xdr:ext cx="837943" cy="680357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4739" y="40820"/>
          <a:ext cx="837943" cy="680357"/>
        </a:xfrm>
        <a:prstGeom prst="rect">
          <a:avLst/>
        </a:prstGeom>
      </xdr:spPr>
    </xdr:pic>
    <xdr:clientData/>
  </xdr:oneCellAnchor>
  <xdr:oneCellAnchor>
    <xdr:from>
      <xdr:col>11</xdr:col>
      <xdr:colOff>210022</xdr:colOff>
      <xdr:row>0</xdr:row>
      <xdr:rowOff>40820</xdr:rowOff>
    </xdr:from>
    <xdr:ext cx="721268" cy="707573"/>
    <xdr:pic>
      <xdr:nvPicPr>
        <xdr:cNvPr id="6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5986" y="40820"/>
          <a:ext cx="721268" cy="70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8" t="s">
        <v>37</v>
      </c>
      <c r="B1" s="188"/>
      <c r="C1" s="188"/>
      <c r="D1" s="188"/>
      <c r="E1" s="188"/>
      <c r="F1" s="188"/>
      <c r="G1" s="188"/>
    </row>
    <row r="2" spans="1:9" ht="15.75" customHeight="1" x14ac:dyDescent="0.2">
      <c r="A2" s="189" t="s">
        <v>61</v>
      </c>
      <c r="B2" s="189"/>
      <c r="C2" s="189"/>
      <c r="D2" s="189"/>
      <c r="E2" s="189"/>
      <c r="F2" s="189"/>
      <c r="G2" s="189"/>
    </row>
    <row r="3" spans="1:9" ht="21" x14ac:dyDescent="0.2">
      <c r="A3" s="188" t="s">
        <v>38</v>
      </c>
      <c r="B3" s="188"/>
      <c r="C3" s="188"/>
      <c r="D3" s="188"/>
      <c r="E3" s="188"/>
      <c r="F3" s="188"/>
      <c r="G3" s="188"/>
    </row>
    <row r="4" spans="1:9" ht="21" x14ac:dyDescent="0.2">
      <c r="A4" s="188" t="s">
        <v>55</v>
      </c>
      <c r="B4" s="188"/>
      <c r="C4" s="188"/>
      <c r="D4" s="188"/>
      <c r="E4" s="188"/>
      <c r="F4" s="188"/>
      <c r="G4" s="188"/>
    </row>
    <row r="5" spans="1:9" s="2" customFormat="1" ht="28.5" x14ac:dyDescent="0.2">
      <c r="A5" s="190" t="s">
        <v>25</v>
      </c>
      <c r="B5" s="190"/>
      <c r="C5" s="190"/>
      <c r="D5" s="190"/>
      <c r="E5" s="190"/>
      <c r="F5" s="190"/>
      <c r="G5" s="190"/>
      <c r="I5" s="3"/>
    </row>
    <row r="6" spans="1:9" s="2" customFormat="1" ht="18" customHeight="1" thickBot="1" x14ac:dyDescent="0.25">
      <c r="A6" s="180" t="s">
        <v>40</v>
      </c>
      <c r="B6" s="180"/>
      <c r="C6" s="180"/>
      <c r="D6" s="180"/>
      <c r="E6" s="180"/>
      <c r="F6" s="180"/>
      <c r="G6" s="180"/>
    </row>
    <row r="7" spans="1:9" ht="18" customHeight="1" thickTop="1" x14ac:dyDescent="0.2">
      <c r="A7" s="181" t="s">
        <v>0</v>
      </c>
      <c r="B7" s="182"/>
      <c r="C7" s="182"/>
      <c r="D7" s="182"/>
      <c r="E7" s="182"/>
      <c r="F7" s="182"/>
      <c r="G7" s="183"/>
    </row>
    <row r="8" spans="1:9" ht="18" customHeight="1" x14ac:dyDescent="0.2">
      <c r="A8" s="184" t="s">
        <v>1</v>
      </c>
      <c r="B8" s="185"/>
      <c r="C8" s="185"/>
      <c r="D8" s="185"/>
      <c r="E8" s="185"/>
      <c r="F8" s="185"/>
      <c r="G8" s="186"/>
    </row>
    <row r="9" spans="1:9" ht="19.5" customHeight="1" x14ac:dyDescent="0.2">
      <c r="A9" s="184" t="s">
        <v>2</v>
      </c>
      <c r="B9" s="185"/>
      <c r="C9" s="185"/>
      <c r="D9" s="185"/>
      <c r="E9" s="185"/>
      <c r="F9" s="185"/>
      <c r="G9" s="186"/>
    </row>
    <row r="10" spans="1:9" ht="15.75" x14ac:dyDescent="0.2">
      <c r="A10" s="4" t="s">
        <v>3</v>
      </c>
      <c r="B10" s="5"/>
      <c r="C10" s="6" t="s">
        <v>173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7" t="s">
        <v>27</v>
      </c>
      <c r="E11" s="187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3" t="s">
        <v>26</v>
      </c>
      <c r="B18" s="195" t="s">
        <v>19</v>
      </c>
      <c r="C18" s="195" t="s">
        <v>20</v>
      </c>
      <c r="D18" s="197" t="s">
        <v>21</v>
      </c>
      <c r="E18" s="195" t="s">
        <v>22</v>
      </c>
      <c r="F18" s="195" t="s">
        <v>29</v>
      </c>
      <c r="G18" s="191" t="s">
        <v>23</v>
      </c>
    </row>
    <row r="19" spans="1:13" s="36" customFormat="1" ht="22.5" customHeight="1" x14ac:dyDescent="0.2">
      <c r="A19" s="194"/>
      <c r="B19" s="196"/>
      <c r="C19" s="196"/>
      <c r="D19" s="198"/>
      <c r="E19" s="196"/>
      <c r="F19" s="199"/>
      <c r="G19" s="192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0.30050065647229729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0.48434177644025567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0.16043103093769495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0.23399897813042614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0.60487977291815176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0.95889436999543032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0.44718407242702851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0.19124945481625288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0.6138963992412757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0.78611610939909349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0.95636325214286777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0.99633698097101364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0.95981176173235627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0.15879973589842566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0.78671029677326509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0.56311635854679798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0.14357064562219335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0.10957112190275009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0.87822956301978028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0.98810548083295968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0.77417253389246121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0.87581328723788154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0.66925237360394485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0.47501671163558479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0.66782339677308666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174</v>
      </c>
      <c r="F45" s="54">
        <v>0.47638888888888797</v>
      </c>
      <c r="G45" s="42"/>
      <c r="H45" s="41">
        <f t="shared" ca="1" si="0"/>
        <v>0.98769722361404677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0.40356025196244449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0.48420034953154012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0.45661977256182251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0.52461590361053656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174</v>
      </c>
      <c r="F50" s="54">
        <v>0.47986111111110902</v>
      </c>
      <c r="G50" s="42"/>
      <c r="H50" s="41">
        <f t="shared" ca="1" si="0"/>
        <v>0.28184340890109394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0.33330585456482076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175</v>
      </c>
      <c r="F52" s="54">
        <v>0.48124999999999801</v>
      </c>
      <c r="G52" s="42"/>
      <c r="H52" s="41">
        <f t="shared" ref="H52:H82" ca="1" si="1">RAND()</f>
        <v>0.70297492598047084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0.61680008465956193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0.46395186008327127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0.33204212984703063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0.48148936375599394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0.87488188423995417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0.94736649670907747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0.75212582799916572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0.44713209894490125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174</v>
      </c>
      <c r="F61" s="54">
        <v>0.48749999999999799</v>
      </c>
      <c r="G61" s="42"/>
      <c r="H61" s="41">
        <f t="shared" ca="1" si="1"/>
        <v>0.99147922487592244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0.75066003723847896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0.81623311916453334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0.44775627398973383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0.1309471238200175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0.82885147636736833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0.15191802502217933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0.48551279918633639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176</v>
      </c>
      <c r="F69" s="54">
        <v>0.49305555555555303</v>
      </c>
      <c r="G69" s="42"/>
      <c r="H69" s="41">
        <f t="shared" ca="1" si="1"/>
        <v>0.12362341169909585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0.50423351443836906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0.78741886758125601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0.28942585638990703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0.64642784484875382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0.52366737012321374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0.76668663639411239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0.46862974508662825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0.52857679307444139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0.71946085730405984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2.9615929774369443E-2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0.97434083606491817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0.64093368181258981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0.61223243623083734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0.52479512769948822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177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0.14971178311554867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0.85945358840684749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9.9339959968675506E-2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0.42897838951870626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0.43937658452588613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0.48298664834140637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0.1362793082051148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0.47609723582207331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0.37260730907244022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2.9985100419417487E-2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0.84464440654297857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0.92513926550763004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0.66530377899917936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0.90871740248905175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0.28712417894655906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0.65960088704138031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0.86965450200672423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0.73084569036819125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0.58917575399509103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0.70348919485971873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0.99407649886663019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0.4279185634107352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0.36444617687419678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0.47647824086014956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0.93454594873867813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174</v>
      </c>
      <c r="F114" s="54">
        <v>0.52430555555555003</v>
      </c>
      <c r="G114" s="63"/>
      <c r="H114" s="41">
        <f t="shared" ca="1" si="4"/>
        <v>0.78914440181929868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0.87497030524734176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0.14583777241132456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0.65053703308493616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52"/>
  <sheetViews>
    <sheetView tabSelected="1" view="pageBreakPreview" topLeftCell="A20" zoomScale="70" zoomScaleNormal="100" zoomScaleSheetLayoutView="70" workbookViewId="0">
      <selection activeCell="P31" sqref="P31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1.75" style="99" customWidth="1"/>
    <col min="4" max="4" width="19.75" style="65" customWidth="1"/>
    <col min="5" max="5" width="8.7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3.25" customHeight="1" x14ac:dyDescent="0.2">
      <c r="A1" s="214" t="s">
        <v>37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23.25" customHeight="1" x14ac:dyDescent="0.2">
      <c r="A2" s="214" t="s">
        <v>191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23.25" customHeight="1" x14ac:dyDescent="0.2">
      <c r="A3" s="214" t="s">
        <v>38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ht="23.25" customHeight="1" x14ac:dyDescent="0.2">
      <c r="A4" s="214" t="s">
        <v>192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5" t="s">
        <v>39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2" s="67" customFormat="1" ht="18" customHeight="1" x14ac:dyDescent="0.2">
      <c r="A7" s="213" t="s">
        <v>40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20" t="s">
        <v>41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2"/>
    </row>
    <row r="10" spans="1:12" ht="18" customHeight="1" x14ac:dyDescent="0.2">
      <c r="A10" s="223" t="s">
        <v>1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5"/>
    </row>
    <row r="11" spans="1:12" ht="19.5" customHeight="1" x14ac:dyDescent="0.2">
      <c r="A11" s="223" t="s">
        <v>198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5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9" t="s">
        <v>193</v>
      </c>
      <c r="B13" s="72"/>
      <c r="C13" s="100"/>
      <c r="D13" s="101"/>
      <c r="E13" s="73"/>
      <c r="F13" s="144"/>
      <c r="G13" s="146" t="s">
        <v>42</v>
      </c>
      <c r="H13" s="73"/>
      <c r="I13" s="73"/>
      <c r="J13" s="73"/>
      <c r="K13" s="74"/>
      <c r="L13" s="75" t="s">
        <v>172</v>
      </c>
    </row>
    <row r="14" spans="1:12" ht="15.75" x14ac:dyDescent="0.2">
      <c r="A14" s="76" t="s">
        <v>200</v>
      </c>
      <c r="B14" s="77"/>
      <c r="C14" s="102"/>
      <c r="D14" s="103"/>
      <c r="E14" s="78"/>
      <c r="F14" s="145"/>
      <c r="G14" s="147" t="s">
        <v>194</v>
      </c>
      <c r="H14" s="78"/>
      <c r="I14" s="78"/>
      <c r="J14" s="78"/>
      <c r="K14" s="79"/>
      <c r="L14" s="148" t="s">
        <v>199</v>
      </c>
    </row>
    <row r="15" spans="1:12" ht="15" x14ac:dyDescent="0.2">
      <c r="A15" s="226" t="s">
        <v>8</v>
      </c>
      <c r="B15" s="201"/>
      <c r="C15" s="201"/>
      <c r="D15" s="201"/>
      <c r="E15" s="201"/>
      <c r="F15" s="201"/>
      <c r="G15" s="227"/>
      <c r="H15" s="200" t="s">
        <v>9</v>
      </c>
      <c r="I15" s="201"/>
      <c r="J15" s="201"/>
      <c r="K15" s="201"/>
      <c r="L15" s="202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201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0" t="s">
        <v>204</v>
      </c>
      <c r="H17" s="85" t="s">
        <v>202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0" t="s">
        <v>205</v>
      </c>
      <c r="H18" s="85" t="s">
        <v>190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1" t="s">
        <v>206</v>
      </c>
      <c r="H19" s="85" t="s">
        <v>189</v>
      </c>
      <c r="I19" s="86"/>
      <c r="J19" s="86"/>
      <c r="K19" s="153">
        <v>15</v>
      </c>
      <c r="L19" s="154" t="s">
        <v>203</v>
      </c>
    </row>
    <row r="20" spans="1:20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28" t="s">
        <v>43</v>
      </c>
      <c r="B21" s="211" t="s">
        <v>19</v>
      </c>
      <c r="C21" s="211" t="s">
        <v>44</v>
      </c>
      <c r="D21" s="211" t="s">
        <v>20</v>
      </c>
      <c r="E21" s="211" t="s">
        <v>21</v>
      </c>
      <c r="F21" s="211" t="s">
        <v>45</v>
      </c>
      <c r="G21" s="211" t="s">
        <v>22</v>
      </c>
      <c r="H21" s="211" t="s">
        <v>46</v>
      </c>
      <c r="I21" s="211" t="s">
        <v>47</v>
      </c>
      <c r="J21" s="211" t="s">
        <v>48</v>
      </c>
      <c r="K21" s="218" t="s">
        <v>49</v>
      </c>
      <c r="L21" s="230" t="s">
        <v>23</v>
      </c>
      <c r="M21" s="216" t="s">
        <v>57</v>
      </c>
      <c r="N21" s="217" t="s">
        <v>58</v>
      </c>
    </row>
    <row r="22" spans="1:20" s="95" customFormat="1" ht="13.5" customHeight="1" x14ac:dyDescent="0.2">
      <c r="A22" s="229"/>
      <c r="B22" s="212"/>
      <c r="C22" s="212"/>
      <c r="D22" s="212"/>
      <c r="E22" s="212"/>
      <c r="F22" s="212"/>
      <c r="G22" s="212"/>
      <c r="H22" s="212"/>
      <c r="I22" s="212"/>
      <c r="J22" s="212"/>
      <c r="K22" s="219"/>
      <c r="L22" s="231"/>
      <c r="M22" s="216"/>
      <c r="N22" s="217"/>
    </row>
    <row r="23" spans="1:20" s="96" customFormat="1" ht="19.5" customHeight="1" x14ac:dyDescent="0.2">
      <c r="A23" s="176">
        <v>1</v>
      </c>
      <c r="B23" s="106">
        <v>30</v>
      </c>
      <c r="C23" s="106">
        <v>10120491663</v>
      </c>
      <c r="D23" s="107" t="s">
        <v>210</v>
      </c>
      <c r="E23" s="152" t="s">
        <v>211</v>
      </c>
      <c r="F23" s="97" t="s">
        <v>171</v>
      </c>
      <c r="G23" s="134" t="s">
        <v>195</v>
      </c>
      <c r="H23" s="170">
        <v>1.7828587962962963E-2</v>
      </c>
      <c r="I23" s="170"/>
      <c r="J23" s="143">
        <f t="shared" ref="J23" si="0">IFERROR($K$19*3600/(HOUR(H23)*3600+MINUTE(H23)*60+SECOND(H23)),"")</f>
        <v>35.064935064935064</v>
      </c>
      <c r="K23" s="98" t="s">
        <v>62</v>
      </c>
      <c r="L23" s="177"/>
      <c r="M23" s="105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19.5" customHeight="1" x14ac:dyDescent="0.2">
      <c r="A24" s="176">
        <v>2</v>
      </c>
      <c r="B24" s="106">
        <v>27</v>
      </c>
      <c r="C24" s="106"/>
      <c r="D24" s="107" t="s">
        <v>212</v>
      </c>
      <c r="E24" s="152" t="s">
        <v>213</v>
      </c>
      <c r="F24" s="97" t="s">
        <v>62</v>
      </c>
      <c r="G24" s="134" t="s">
        <v>197</v>
      </c>
      <c r="H24" s="170">
        <v>1.8479629629629631E-2</v>
      </c>
      <c r="I24" s="142">
        <f>H24-$H$23</f>
        <v>6.5104166666666782E-4</v>
      </c>
      <c r="J24" s="143">
        <f>IFERROR($K$19*3600/(HOUR(H24)*3600+MINUTE(H24)*60+SECOND(H24)),"")</f>
        <v>33.813400125234814</v>
      </c>
      <c r="K24" s="98" t="s">
        <v>62</v>
      </c>
      <c r="L24" s="177"/>
      <c r="M24" s="105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19.5" customHeight="1" x14ac:dyDescent="0.2">
      <c r="A25" s="176">
        <v>3</v>
      </c>
      <c r="B25" s="106">
        <v>52</v>
      </c>
      <c r="C25" s="106">
        <v>10128655023</v>
      </c>
      <c r="D25" s="107" t="s">
        <v>214</v>
      </c>
      <c r="E25" s="152" t="s">
        <v>215</v>
      </c>
      <c r="F25" s="97" t="s">
        <v>171</v>
      </c>
      <c r="G25" s="134" t="s">
        <v>197</v>
      </c>
      <c r="H25" s="170">
        <v>1.8558796296296299E-2</v>
      </c>
      <c r="I25" s="142">
        <f t="shared" ref="I25:I33" si="1">H25-$H$23</f>
        <v>7.3020833333333618E-4</v>
      </c>
      <c r="J25" s="143">
        <f t="shared" ref="J25:J33" si="2">IFERROR($K$19*3600/(HOUR(H25)*3600+MINUTE(H25)*60+SECOND(H25)),"")</f>
        <v>33.686837180286965</v>
      </c>
      <c r="K25" s="98" t="s">
        <v>62</v>
      </c>
      <c r="L25" s="177"/>
      <c r="M25" s="105"/>
      <c r="N25" s="104"/>
      <c r="O25" s="65"/>
      <c r="P25" s="65"/>
      <c r="Q25" s="65"/>
      <c r="R25" s="65"/>
      <c r="S25" s="65"/>
      <c r="T25" s="65"/>
    </row>
    <row r="26" spans="1:20" s="96" customFormat="1" ht="19.5" customHeight="1" x14ac:dyDescent="0.2">
      <c r="A26" s="176">
        <v>4</v>
      </c>
      <c r="B26" s="106">
        <v>31</v>
      </c>
      <c r="C26" s="106">
        <v>10112249491</v>
      </c>
      <c r="D26" s="107" t="s">
        <v>216</v>
      </c>
      <c r="E26" s="152" t="s">
        <v>217</v>
      </c>
      <c r="F26" s="97" t="s">
        <v>171</v>
      </c>
      <c r="G26" s="134" t="s">
        <v>195</v>
      </c>
      <c r="H26" s="170">
        <v>1.8829745370370372E-2</v>
      </c>
      <c r="I26" s="142">
        <f t="shared" si="1"/>
        <v>1.0011574074074089E-3</v>
      </c>
      <c r="J26" s="143">
        <f t="shared" si="2"/>
        <v>33.189920098340501</v>
      </c>
      <c r="K26" s="98" t="s">
        <v>62</v>
      </c>
      <c r="L26" s="177"/>
      <c r="M26" s="105"/>
      <c r="N26" s="104"/>
      <c r="O26" s="65"/>
      <c r="P26" s="65"/>
      <c r="Q26" s="65"/>
      <c r="R26" s="65"/>
      <c r="S26" s="65"/>
      <c r="T26" s="65"/>
    </row>
    <row r="27" spans="1:20" s="96" customFormat="1" ht="19.5" customHeight="1" x14ac:dyDescent="0.2">
      <c r="A27" s="176">
        <v>5</v>
      </c>
      <c r="B27" s="106">
        <v>29</v>
      </c>
      <c r="C27" s="106">
        <v>10120394057</v>
      </c>
      <c r="D27" s="107" t="s">
        <v>218</v>
      </c>
      <c r="E27" s="152" t="s">
        <v>219</v>
      </c>
      <c r="F27" s="97" t="s">
        <v>171</v>
      </c>
      <c r="G27" s="134" t="s">
        <v>195</v>
      </c>
      <c r="H27" s="170">
        <v>1.8905671296296295E-2</v>
      </c>
      <c r="I27" s="142">
        <f t="shared" si="1"/>
        <v>1.0770833333333327E-3</v>
      </c>
      <c r="J27" s="143">
        <f t="shared" si="2"/>
        <v>33.067973055725659</v>
      </c>
      <c r="K27" s="98" t="s">
        <v>62</v>
      </c>
      <c r="L27" s="177"/>
      <c r="M27" s="105"/>
      <c r="N27" s="104"/>
      <c r="O27" s="65"/>
      <c r="P27" s="65"/>
      <c r="Q27" s="65"/>
      <c r="R27" s="65"/>
      <c r="S27" s="65"/>
      <c r="T27" s="65"/>
    </row>
    <row r="28" spans="1:20" s="96" customFormat="1" ht="19.5" customHeight="1" x14ac:dyDescent="0.2">
      <c r="A28" s="176">
        <v>6</v>
      </c>
      <c r="B28" s="106">
        <v>25</v>
      </c>
      <c r="C28" s="106">
        <v>10114419968</v>
      </c>
      <c r="D28" s="107" t="s">
        <v>220</v>
      </c>
      <c r="E28" s="152" t="s">
        <v>221</v>
      </c>
      <c r="F28" s="97" t="s">
        <v>171</v>
      </c>
      <c r="G28" s="134" t="s">
        <v>197</v>
      </c>
      <c r="H28" s="170">
        <v>1.972847222222222E-2</v>
      </c>
      <c r="I28" s="142">
        <f t="shared" si="1"/>
        <v>1.8998842592592574E-3</v>
      </c>
      <c r="J28" s="143">
        <f t="shared" si="2"/>
        <v>31.671554252199414</v>
      </c>
      <c r="K28" s="98"/>
      <c r="L28" s="177"/>
      <c r="M28" s="105"/>
      <c r="N28" s="104"/>
      <c r="O28" s="65"/>
      <c r="P28" s="65"/>
      <c r="Q28" s="65"/>
      <c r="R28" s="65"/>
      <c r="S28" s="65"/>
      <c r="T28" s="65"/>
    </row>
    <row r="29" spans="1:20" s="96" customFormat="1" ht="19.5" customHeight="1" x14ac:dyDescent="0.2">
      <c r="A29" s="176">
        <v>7</v>
      </c>
      <c r="B29" s="106">
        <v>28</v>
      </c>
      <c r="C29" s="106"/>
      <c r="D29" s="107" t="s">
        <v>222</v>
      </c>
      <c r="E29" s="152" t="s">
        <v>223</v>
      </c>
      <c r="F29" s="97" t="s">
        <v>171</v>
      </c>
      <c r="G29" s="134" t="s">
        <v>197</v>
      </c>
      <c r="H29" s="170">
        <v>2.0039236111111112E-2</v>
      </c>
      <c r="I29" s="142">
        <f t="shared" si="1"/>
        <v>2.2106481481481491E-3</v>
      </c>
      <c r="J29" s="143">
        <f t="shared" si="2"/>
        <v>31.195840554592721</v>
      </c>
      <c r="K29" s="98"/>
      <c r="L29" s="177"/>
      <c r="M29" s="105"/>
      <c r="N29" s="104"/>
      <c r="O29" s="65"/>
      <c r="P29" s="65"/>
      <c r="Q29" s="65"/>
      <c r="R29" s="65"/>
      <c r="S29" s="65"/>
      <c r="T29" s="65"/>
    </row>
    <row r="30" spans="1:20" s="96" customFormat="1" ht="19.5" customHeight="1" x14ac:dyDescent="0.2">
      <c r="A30" s="176">
        <v>8</v>
      </c>
      <c r="B30" s="106">
        <v>33</v>
      </c>
      <c r="C30" s="106"/>
      <c r="D30" s="107" t="s">
        <v>224</v>
      </c>
      <c r="E30" s="152" t="s">
        <v>225</v>
      </c>
      <c r="F30" s="97" t="s">
        <v>171</v>
      </c>
      <c r="G30" s="134" t="s">
        <v>195</v>
      </c>
      <c r="H30" s="170">
        <v>2.0612847222222223E-2</v>
      </c>
      <c r="I30" s="142">
        <f t="shared" si="1"/>
        <v>2.7842592592592606E-3</v>
      </c>
      <c r="J30" s="143">
        <f t="shared" si="2"/>
        <v>30.320044918585065</v>
      </c>
      <c r="K30" s="98"/>
      <c r="L30" s="177"/>
      <c r="M30" s="105"/>
      <c r="N30" s="104"/>
      <c r="O30" s="65"/>
      <c r="P30" s="65"/>
      <c r="Q30" s="65"/>
      <c r="R30" s="65"/>
      <c r="S30" s="65"/>
      <c r="T30" s="65"/>
    </row>
    <row r="31" spans="1:20" s="96" customFormat="1" ht="19.5" customHeight="1" x14ac:dyDescent="0.2">
      <c r="A31" s="176">
        <v>9</v>
      </c>
      <c r="B31" s="106">
        <v>32</v>
      </c>
      <c r="C31" s="106">
        <v>10127975316</v>
      </c>
      <c r="D31" s="107" t="s">
        <v>226</v>
      </c>
      <c r="E31" s="152" t="s">
        <v>227</v>
      </c>
      <c r="F31" s="97" t="s">
        <v>171</v>
      </c>
      <c r="G31" s="134" t="s">
        <v>195</v>
      </c>
      <c r="H31" s="170">
        <v>2.1103703703703704E-2</v>
      </c>
      <c r="I31" s="142">
        <f t="shared" si="1"/>
        <v>3.2751157407407416E-3</v>
      </c>
      <c r="J31" s="143">
        <f t="shared" si="2"/>
        <v>29.621503017004937</v>
      </c>
      <c r="K31" s="98"/>
      <c r="L31" s="177"/>
      <c r="M31" s="105"/>
      <c r="N31" s="104"/>
      <c r="O31" s="65"/>
      <c r="P31" s="65"/>
      <c r="Q31" s="65"/>
      <c r="R31" s="65"/>
      <c r="S31" s="65"/>
      <c r="T31" s="65"/>
    </row>
    <row r="32" spans="1:20" s="96" customFormat="1" ht="19.5" customHeight="1" x14ac:dyDescent="0.2">
      <c r="A32" s="176">
        <v>10</v>
      </c>
      <c r="B32" s="106">
        <v>26</v>
      </c>
      <c r="C32" s="106">
        <v>10132893216</v>
      </c>
      <c r="D32" s="107" t="s">
        <v>228</v>
      </c>
      <c r="E32" s="152" t="s">
        <v>229</v>
      </c>
      <c r="F32" s="97" t="s">
        <v>62</v>
      </c>
      <c r="G32" s="134" t="s">
        <v>197</v>
      </c>
      <c r="H32" s="170">
        <v>2.1344097222222223E-2</v>
      </c>
      <c r="I32" s="142">
        <f t="shared" si="1"/>
        <v>3.5155092592592599E-3</v>
      </c>
      <c r="J32" s="143">
        <f t="shared" si="2"/>
        <v>29.284164859002168</v>
      </c>
      <c r="K32" s="98"/>
      <c r="L32" s="177"/>
      <c r="M32" s="105"/>
      <c r="N32" s="104"/>
      <c r="O32" s="65"/>
      <c r="P32" s="65"/>
      <c r="Q32" s="65"/>
      <c r="R32" s="65"/>
      <c r="S32" s="65"/>
      <c r="T32" s="65"/>
    </row>
    <row r="33" spans="1:20" s="96" customFormat="1" ht="19.5" customHeight="1" thickBot="1" x14ac:dyDescent="0.25">
      <c r="A33" s="178">
        <v>11</v>
      </c>
      <c r="B33" s="161">
        <v>34</v>
      </c>
      <c r="C33" s="161"/>
      <c r="D33" s="162" t="s">
        <v>230</v>
      </c>
      <c r="E33" s="163" t="s">
        <v>231</v>
      </c>
      <c r="F33" s="172" t="s">
        <v>171</v>
      </c>
      <c r="G33" s="164" t="s">
        <v>195</v>
      </c>
      <c r="H33" s="171">
        <v>2.1679050925925928E-2</v>
      </c>
      <c r="I33" s="165">
        <f t="shared" si="1"/>
        <v>3.8504629629629653E-3</v>
      </c>
      <c r="J33" s="166">
        <f t="shared" si="2"/>
        <v>28.830752802989856</v>
      </c>
      <c r="K33" s="167"/>
      <c r="L33" s="179"/>
      <c r="M33" s="105"/>
      <c r="N33" s="104"/>
      <c r="O33" s="65"/>
      <c r="P33" s="65"/>
      <c r="Q33" s="65"/>
      <c r="R33" s="65"/>
      <c r="S33" s="65"/>
      <c r="T33" s="65"/>
    </row>
    <row r="34" spans="1:20" ht="6.75" customHeight="1" thickTop="1" thickBot="1" x14ac:dyDescent="0.25">
      <c r="A34" s="155"/>
      <c r="B34" s="156"/>
      <c r="C34" s="156"/>
      <c r="D34" s="157"/>
      <c r="E34" s="158"/>
      <c r="F34" s="108"/>
      <c r="G34" s="159"/>
      <c r="H34" s="160"/>
      <c r="I34" s="160"/>
      <c r="J34" s="160"/>
      <c r="K34" s="160"/>
      <c r="L34" s="160"/>
    </row>
    <row r="35" spans="1:20" ht="15.75" thickTop="1" x14ac:dyDescent="0.2">
      <c r="A35" s="208" t="s">
        <v>50</v>
      </c>
      <c r="B35" s="209"/>
      <c r="C35" s="209"/>
      <c r="D35" s="209"/>
      <c r="E35" s="209"/>
      <c r="F35" s="209"/>
      <c r="G35" s="209" t="s">
        <v>51</v>
      </c>
      <c r="H35" s="209"/>
      <c r="I35" s="209"/>
      <c r="J35" s="209"/>
      <c r="K35" s="209"/>
      <c r="L35" s="210"/>
    </row>
    <row r="36" spans="1:20" x14ac:dyDescent="0.2">
      <c r="A36" s="169" t="s">
        <v>207</v>
      </c>
      <c r="B36" s="110"/>
      <c r="C36" s="111"/>
      <c r="D36" s="110"/>
      <c r="E36" s="112"/>
      <c r="F36" s="113"/>
      <c r="G36" s="114" t="s">
        <v>178</v>
      </c>
      <c r="H36" s="168">
        <v>2</v>
      </c>
      <c r="I36" s="116"/>
      <c r="J36" s="117"/>
      <c r="K36" s="135" t="s">
        <v>186</v>
      </c>
      <c r="L36" s="119">
        <f>COUNTIF(F23:F33,"ЗМС")</f>
        <v>0</v>
      </c>
    </row>
    <row r="37" spans="1:20" x14ac:dyDescent="0.2">
      <c r="A37" s="169" t="s">
        <v>208</v>
      </c>
      <c r="B37" s="110"/>
      <c r="C37" s="120"/>
      <c r="D37" s="110"/>
      <c r="E37" s="121"/>
      <c r="F37" s="122"/>
      <c r="G37" s="123" t="s">
        <v>179</v>
      </c>
      <c r="H37" s="115">
        <f>H38+H43</f>
        <v>11</v>
      </c>
      <c r="I37" s="124"/>
      <c r="J37" s="125"/>
      <c r="K37" s="135" t="s">
        <v>187</v>
      </c>
      <c r="L37" s="119">
        <f>COUNTIF(F23:F33,"МСМК")</f>
        <v>0</v>
      </c>
    </row>
    <row r="38" spans="1:20" x14ac:dyDescent="0.2">
      <c r="A38" s="169" t="s">
        <v>209</v>
      </c>
      <c r="B38" s="110"/>
      <c r="C38" s="126"/>
      <c r="D38" s="110"/>
      <c r="E38" s="121"/>
      <c r="F38" s="122"/>
      <c r="G38" s="123" t="s">
        <v>180</v>
      </c>
      <c r="H38" s="115">
        <f>H39+H40+H41+H42</f>
        <v>11</v>
      </c>
      <c r="I38" s="124"/>
      <c r="J38" s="125"/>
      <c r="K38" s="135" t="s">
        <v>188</v>
      </c>
      <c r="L38" s="119">
        <f>COUNTIF(F23:F33,"МС")</f>
        <v>0</v>
      </c>
    </row>
    <row r="39" spans="1:20" x14ac:dyDescent="0.2">
      <c r="A39" s="169" t="s">
        <v>196</v>
      </c>
      <c r="B39" s="110"/>
      <c r="C39" s="126"/>
      <c r="D39" s="110"/>
      <c r="E39" s="121"/>
      <c r="F39" s="122"/>
      <c r="G39" s="123" t="s">
        <v>181</v>
      </c>
      <c r="H39" s="115">
        <f>COUNT(A23:A141)</f>
        <v>11</v>
      </c>
      <c r="I39" s="124"/>
      <c r="J39" s="125"/>
      <c r="K39" s="118" t="s">
        <v>62</v>
      </c>
      <c r="L39" s="119">
        <f>COUNTIF(F23:F33,"КМС")</f>
        <v>2</v>
      </c>
    </row>
    <row r="40" spans="1:20" x14ac:dyDescent="0.2">
      <c r="A40" s="109"/>
      <c r="B40" s="110"/>
      <c r="C40" s="126"/>
      <c r="D40" s="110"/>
      <c r="E40" s="121"/>
      <c r="F40" s="122"/>
      <c r="G40" s="123" t="s">
        <v>182</v>
      </c>
      <c r="H40" s="115">
        <f>COUNTIF(A23:A140,"ЛИМ")</f>
        <v>0</v>
      </c>
      <c r="I40" s="124"/>
      <c r="J40" s="125"/>
      <c r="K40" s="118" t="s">
        <v>171</v>
      </c>
      <c r="L40" s="119">
        <f>COUNTIF(F23:F33,"1 СР")</f>
        <v>9</v>
      </c>
    </row>
    <row r="41" spans="1:20" x14ac:dyDescent="0.2">
      <c r="A41" s="109"/>
      <c r="B41" s="110"/>
      <c r="C41" s="110"/>
      <c r="D41" s="110"/>
      <c r="E41" s="121"/>
      <c r="F41" s="122"/>
      <c r="G41" s="123" t="s">
        <v>183</v>
      </c>
      <c r="H41" s="115">
        <f>COUNTIF(A23:A140,"НФ")</f>
        <v>0</v>
      </c>
      <c r="I41" s="124"/>
      <c r="J41" s="125"/>
      <c r="K41" s="118" t="s">
        <v>170</v>
      </c>
      <c r="L41" s="119">
        <f>COUNTIF(F23:F33,"2 СР")</f>
        <v>0</v>
      </c>
    </row>
    <row r="42" spans="1:20" x14ac:dyDescent="0.2">
      <c r="A42" s="109"/>
      <c r="B42" s="110"/>
      <c r="C42" s="110"/>
      <c r="D42" s="110"/>
      <c r="E42" s="121"/>
      <c r="F42" s="122"/>
      <c r="G42" s="123" t="s">
        <v>184</v>
      </c>
      <c r="H42" s="115">
        <f>COUNTIF(A23:A140,"ДСКВ")</f>
        <v>0</v>
      </c>
      <c r="I42" s="124"/>
      <c r="J42" s="125"/>
      <c r="K42" s="118" t="s">
        <v>169</v>
      </c>
      <c r="L42" s="119">
        <f>COUNTIF(F23:F34,"3 СР")</f>
        <v>0</v>
      </c>
    </row>
    <row r="43" spans="1:20" x14ac:dyDescent="0.2">
      <c r="A43" s="109"/>
      <c r="B43" s="110"/>
      <c r="C43" s="110"/>
      <c r="D43" s="110"/>
      <c r="E43" s="127"/>
      <c r="F43" s="128"/>
      <c r="G43" s="123" t="s">
        <v>185</v>
      </c>
      <c r="H43" s="115">
        <f>COUNTIF(A23:A140,"НС")</f>
        <v>0</v>
      </c>
      <c r="I43" s="129"/>
      <c r="J43" s="130"/>
      <c r="K43" s="135"/>
      <c r="L43" s="136"/>
    </row>
    <row r="44" spans="1:20" x14ac:dyDescent="0.2">
      <c r="A44" s="109"/>
      <c r="B44" s="131"/>
      <c r="C44" s="131"/>
      <c r="D44" s="110"/>
      <c r="E44" s="132"/>
      <c r="F44" s="137"/>
      <c r="G44" s="137"/>
      <c r="H44" s="138"/>
      <c r="I44" s="139"/>
      <c r="J44" s="140"/>
      <c r="K44" s="137"/>
      <c r="L44" s="133"/>
    </row>
    <row r="45" spans="1:20" ht="15.75" x14ac:dyDescent="0.2">
      <c r="A45" s="232" t="s">
        <v>52</v>
      </c>
      <c r="B45" s="233"/>
      <c r="C45" s="233"/>
      <c r="D45" s="233"/>
      <c r="E45" s="233" t="s">
        <v>53</v>
      </c>
      <c r="F45" s="233"/>
      <c r="G45" s="233"/>
      <c r="H45" s="233" t="s">
        <v>54</v>
      </c>
      <c r="I45" s="233"/>
      <c r="J45" s="233" t="s">
        <v>232</v>
      </c>
      <c r="K45" s="233"/>
      <c r="L45" s="234"/>
    </row>
    <row r="46" spans="1:20" x14ac:dyDescent="0.2">
      <c r="A46" s="203"/>
      <c r="B46" s="204"/>
      <c r="C46" s="204"/>
      <c r="D46" s="204"/>
      <c r="E46" s="204"/>
      <c r="F46" s="205"/>
      <c r="G46" s="205"/>
      <c r="H46" s="205"/>
      <c r="I46" s="205"/>
      <c r="J46" s="205"/>
      <c r="K46" s="205"/>
      <c r="L46" s="206"/>
    </row>
    <row r="47" spans="1:20" x14ac:dyDescent="0.2">
      <c r="A47" s="173"/>
      <c r="B47" s="174"/>
      <c r="C47" s="174"/>
      <c r="D47" s="174"/>
      <c r="E47" s="141"/>
      <c r="F47" s="174"/>
      <c r="G47" s="174"/>
      <c r="H47" s="138"/>
      <c r="I47" s="138"/>
      <c r="J47" s="174"/>
      <c r="K47" s="174"/>
      <c r="L47" s="175"/>
    </row>
    <row r="48" spans="1:20" x14ac:dyDescent="0.2">
      <c r="A48" s="173"/>
      <c r="B48" s="174"/>
      <c r="C48" s="174"/>
      <c r="D48" s="174"/>
      <c r="E48" s="141"/>
      <c r="F48" s="174"/>
      <c r="G48" s="174"/>
      <c r="H48" s="138"/>
      <c r="I48" s="138"/>
      <c r="J48" s="174"/>
      <c r="K48" s="174"/>
      <c r="L48" s="175"/>
    </row>
    <row r="49" spans="1:12" x14ac:dyDescent="0.2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7"/>
    </row>
    <row r="50" spans="1:12" x14ac:dyDescent="0.2">
      <c r="A50" s="203"/>
      <c r="B50" s="204"/>
      <c r="C50" s="204"/>
      <c r="D50" s="204"/>
      <c r="E50" s="204"/>
      <c r="F50" s="238"/>
      <c r="G50" s="238"/>
      <c r="H50" s="238"/>
      <c r="I50" s="238"/>
      <c r="J50" s="238"/>
      <c r="K50" s="238"/>
      <c r="L50" s="239"/>
    </row>
    <row r="51" spans="1:12" ht="13.5" thickBot="1" x14ac:dyDescent="0.25">
      <c r="A51" s="235"/>
      <c r="B51" s="236"/>
      <c r="C51" s="236"/>
      <c r="D51" s="236"/>
      <c r="E51" s="236" t="str">
        <f>G17</f>
        <v>ЛЕБЕДЕВ А.Ю. (ВК, г. ХАБАРОВСК)</v>
      </c>
      <c r="F51" s="236"/>
      <c r="G51" s="236"/>
      <c r="H51" s="236" t="str">
        <f>G18</f>
        <v>ЖЕРЕБЦОВА М.С. (ВК, г. ЧИТА)</v>
      </c>
      <c r="I51" s="236"/>
      <c r="J51" s="236" t="str">
        <f>G19</f>
        <v>КЛЮЧНИКОВА О.А. (ВК, г. ЧИТА)</v>
      </c>
      <c r="K51" s="236"/>
      <c r="L51" s="237"/>
    </row>
    <row r="52" spans="1:12" ht="13.5" thickTop="1" x14ac:dyDescent="0.2"/>
  </sheetData>
  <sortState ref="A23:U120">
    <sortCondition ref="A23:A120"/>
  </sortState>
  <mergeCells count="41">
    <mergeCell ref="A51:D51"/>
    <mergeCell ref="E51:G51"/>
    <mergeCell ref="H51:I51"/>
    <mergeCell ref="J51:L51"/>
    <mergeCell ref="A50:E50"/>
    <mergeCell ref="F50:L50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J21:J22"/>
    <mergeCell ref="A7:L7"/>
    <mergeCell ref="A1:L1"/>
    <mergeCell ref="A2:L2"/>
    <mergeCell ref="A3:L3"/>
    <mergeCell ref="A4:L4"/>
    <mergeCell ref="A6:L6"/>
    <mergeCell ref="H15:L15"/>
    <mergeCell ref="A46:E46"/>
    <mergeCell ref="F46:L46"/>
    <mergeCell ref="A49:E49"/>
    <mergeCell ref="F49:L49"/>
    <mergeCell ref="A35:F35"/>
    <mergeCell ref="G35:L35"/>
    <mergeCell ref="H21:H22"/>
    <mergeCell ref="I21:I22"/>
    <mergeCell ref="A45:D45"/>
    <mergeCell ref="E45:G45"/>
    <mergeCell ref="H45:I45"/>
    <mergeCell ref="J45:L4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2022-10-11T14:28:45Z</dcterms:modified>
</cp:coreProperties>
</file>