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мнг г" sheetId="2" r:id="rId2"/>
  </sheets>
  <definedNames>
    <definedName name="_xlnm.Print_Titles" localSheetId="1">'мнг г'!$21:$22</definedName>
    <definedName name="_xlnm.Print_Titles" localSheetId="0">'Стартовый протокол'!$18:$19</definedName>
    <definedName name="_xlnm.Print_Area" localSheetId="1">'мнг г'!$A$1:$R$50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2" l="1"/>
  <c r="P24" i="2" s="1"/>
  <c r="N25" i="2"/>
  <c r="N26" i="2"/>
  <c r="P26" i="2" s="1"/>
  <c r="N27" i="2"/>
  <c r="N28" i="2"/>
  <c r="P28" i="2" s="1"/>
  <c r="N29" i="2"/>
  <c r="N30" i="2"/>
  <c r="P30" i="2" s="1"/>
  <c r="N31" i="2"/>
  <c r="N32" i="2"/>
  <c r="P32" i="2" s="1"/>
  <c r="N23" i="2"/>
  <c r="P23" i="2" s="1"/>
  <c r="O30" i="2" l="1"/>
  <c r="O26" i="2"/>
  <c r="O31" i="2"/>
  <c r="O29" i="2"/>
  <c r="O27" i="2"/>
  <c r="O25" i="2"/>
  <c r="O32" i="2"/>
  <c r="O28" i="2"/>
  <c r="P31" i="2"/>
  <c r="P29" i="2"/>
  <c r="P27" i="2"/>
  <c r="P25" i="2"/>
  <c r="O24" i="2"/>
  <c r="P50" i="2"/>
  <c r="H42" i="2" l="1"/>
  <c r="H41" i="2"/>
  <c r="H40" i="2"/>
  <c r="H39" i="2"/>
  <c r="H38" i="2"/>
  <c r="R39" i="2"/>
  <c r="R38" i="2"/>
  <c r="R37" i="2"/>
  <c r="R36" i="2"/>
  <c r="R35" i="2"/>
  <c r="R40" i="2"/>
  <c r="R41" i="2"/>
  <c r="H50" i="2"/>
  <c r="E50" i="2"/>
  <c r="H37" i="2" l="1"/>
  <c r="H36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<sst xmlns="http://schemas.openxmlformats.org/spreadsheetml/2006/main" count="360" uniqueCount="239">
  <si>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</si>
  <si>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</si>
  <si>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</si>
  <si>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</si>
  <si>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</si>
  <si>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</si>
  <si>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</si>
  <si>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</si>
  <si>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</si>
  <si>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</si>
  <si>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</si>
  <si>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</si>
  <si>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</si>
  <si>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</si>
  <si>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</si>
  <si>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</si>
  <si>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</si>
  <si>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</si>
  <si>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</si>
  <si>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</si>
  <si>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</si>
  <si>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</si>
  <si>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</si>
  <si>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</si>
  <si>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</si>
  <si>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</si>
  <si>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</si>
  <si>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</si>
  <si>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</si>
  <si>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</si>
  <si>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</si>
  <si>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</si>
  <si>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</si>
  <si>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</si>
  <si>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</si>
  <si>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</si>
  <si>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</si>
  <si>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</si>
  <si>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</si>
  <si>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</si>
  <si>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</si>
  <si>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</si>
  <si>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</si>
  <si>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</si>
  <si>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</si>
  <si>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</si>
  <si>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</si>
  <si>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</si>
  <si>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</si>
  <si>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</si>
  <si>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</si>
  <si>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</si>
  <si>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</si>
  <si>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</si>
  <si>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</si>
  <si>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</si>
  <si>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</si>
  <si>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</si>
  <si>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</si>
  <si>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</si>
  <si>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</si>
  <si>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</si>
  <si>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</si>
  <si>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</si>
  <si>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</si>
  <si>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</si>
  <si>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</si>
  <si>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</si>
  <si>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</si>
  <si>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</si>
  <si>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</si>
  <si>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</si>
  <si>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</si>
  <si>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</si>
  <si>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</si>
  <si>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</si>
  <si>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</si>
  <si>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</si>
  <si>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</si>
  <si>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</si>
  <si>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</si>
  <si>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</si>
  <si>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</si>
  <si>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</si>
  <si>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</si>
  <si>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</si>
  <si>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</si>
  <si>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</si>
  <si>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</si>
  <si>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</si>
  <si>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</si>
  <si>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</si>
  <si>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</si>
  <si>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</si>
  <si>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</si>
  <si>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</si>
  <si>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</si>
  <si>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</si>
  <si>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</si>
  <si>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</si>
  <si>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</si>
  <si>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</si>
  <si>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</si>
  <si>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</si>
  <si>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</si>
  <si>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</si>
  <si>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</si>
  <si>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</si>
  <si>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</si>
  <si>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</si>
  <si>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</si>
  <si>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</si>
  <si>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</si>
  <si>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</si>
  <si>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</si>
  <si>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</si>
  <si>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</si>
  <si>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</si>
  <si>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</si>
  <si>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</si>
  <si>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</si>
  <si>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</si>
  <si>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</si>
  <si>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</si>
  <si>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</si>
  <si>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</si>
  <si>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</si>
  <si>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</si>
  <si>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</si>
  <si>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</si>
  <si>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</si>
  <si>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</si>
  <si>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</si>
  <si>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</si>
  <si>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</si>
  <si>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</si>
  <si>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</si>
  <si>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</si>
  <si>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</si>
  <si>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</si>
  <si>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</si>
  <si>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</si>
  <si>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</si>
  <si>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</si>
  <si>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</si>
  <si>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</si>
  <si>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</si>
  <si>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</si>
  <si>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</si>
  <si>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</si>
  <si>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</si>
  <si>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</si>
  <si>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</si>
  <si>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</si>
  <si>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</si>
  <si>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</si>
  <si>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</si>
  <si>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</si>
  <si>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</si>
  <si>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</si>
  <si>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</si>
  <si>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</si>
  <si>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</si>
  <si>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</si>
  <si>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</si>
  <si>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</si>
  <si>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</si>
  <si>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</si>
  <si>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</si>
  <si>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</si>
  <si>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</si>
  <si>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</si>
  <si>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</si>
  <si>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</si>
  <si>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</si>
  <si>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</si>
  <si>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</si>
  <si>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</si>
  <si>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</si>
  <si>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</si>
  <si>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</si>
  <si>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</si>
  <si>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</si>
  <si>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</si>
  <si>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</si>
  <si>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</si>
  <si>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</si>
  <si>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</si>
  <si>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</si>
  <si>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</si>
  <si>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</si>
  <si>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</si>
  <si>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ЖЕРЕБЦОВА М.С. (ВК, г. ЧИТА)</t>
  </si>
  <si>
    <t>КЛЮЧНИКОВА О.А. (ВК, г. ЧИТА)</t>
  </si>
  <si>
    <t>Хабаровский край</t>
  </si>
  <si>
    <t>Забайкальский край</t>
  </si>
  <si>
    <t>СУДЬЯ НА ФИНИШЕ</t>
  </si>
  <si>
    <t xml:space="preserve">Ветер: </t>
  </si>
  <si>
    <t>шоссе - многодневная гонка</t>
  </si>
  <si>
    <t>№ ВРВС: 0080671811Я</t>
  </si>
  <si>
    <t>№ ЕКП 2022: 5091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</si>
  <si>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01-09 июля 2022 года</t>
    </r>
  </si>
  <si>
    <t>НАЧАЛО ГОНКИ:</t>
  </si>
  <si>
    <t>ОКОНЧАНИЕ ГОНКИ:</t>
  </si>
  <si>
    <t>ПЕРВОВ М.В. (1 кат, г.Краснокаменск)</t>
  </si>
  <si>
    <t>ДИСТАНЦИЯ / ЭТАПОВ</t>
  </si>
  <si>
    <t>5</t>
  </si>
  <si>
    <t>РЕЗУЛЬТАТ НА ЭТАПАХ</t>
  </si>
  <si>
    <t>ПРОЛОГ</t>
  </si>
  <si>
    <t>1 ЭТАП</t>
  </si>
  <si>
    <t>2 ЭТАП</t>
  </si>
  <si>
    <t>3 ЭТАП</t>
  </si>
  <si>
    <t>4 ЭТАП</t>
  </si>
  <si>
    <t>5 ЭТАП</t>
  </si>
  <si>
    <t>Температура:</t>
  </si>
  <si>
    <t>Влажность:</t>
  </si>
  <si>
    <t>Осадки:</t>
  </si>
  <si>
    <t>Иркутская область</t>
  </si>
  <si>
    <t>Юниоры 17-18 лет</t>
  </si>
  <si>
    <t>ЕРЁМИН Григорий</t>
  </si>
  <si>
    <t>16.04.2005</t>
  </si>
  <si>
    <t>АЛБУТКИН Илья</t>
  </si>
  <si>
    <t>05.10.2005</t>
  </si>
  <si>
    <t>ДЕМЕШКИН Аркадий</t>
  </si>
  <si>
    <t>07.04.2005</t>
  </si>
  <si>
    <t>ПИВОВАРОВ Богдан</t>
  </si>
  <si>
    <t>14.08.2004</t>
  </si>
  <si>
    <t>МАКУШИН Андрей</t>
  </si>
  <si>
    <t>22.01.2005</t>
  </si>
  <si>
    <t>СУДАРЕВ Тихон</t>
  </si>
  <si>
    <t>06.04.2005</t>
  </si>
  <si>
    <t>СИЛИВАНОВ Даниил</t>
  </si>
  <si>
    <t>24.10.2005</t>
  </si>
  <si>
    <t>ДНЕПРОВСКИЙ Павел</t>
  </si>
  <si>
    <t>04.01.2005</t>
  </si>
  <si>
    <t>РУДАКОВ Даниил</t>
  </si>
  <si>
    <t>05.07.2005</t>
  </si>
  <si>
    <t>СМИРНОВ Дмитрий</t>
  </si>
  <si>
    <t>23.11.2005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</si>
</sst>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55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5" fontId="3" fillId="0" borderId="27" xfId="4" applyNumberFormat="1" applyFont="1" applyBorder="1" applyAlignment="1">
      <alignment horizontal="center" vertical="center"/>
    </xf>
    <xf numFmtId="0" fontId="8" fillId="4" borderId="10" xfId="4" applyFont="1" applyFill="1" applyBorder="1" applyAlignment="1">
      <alignment vertical="center"/>
    </xf>
    <xf numFmtId="0" fontId="8" fillId="4" borderId="7" xfId="4" applyFont="1" applyFill="1" applyBorder="1" applyAlignment="1">
      <alignment vertical="center"/>
    </xf>
    <xf numFmtId="0" fontId="8" fillId="0" borderId="13" xfId="4" applyFont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0" fontId="3" fillId="4" borderId="40" xfId="0" applyNumberFormat="1" applyFont="1" applyFill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21" fontId="3" fillId="0" borderId="27" xfId="4" applyNumberFormat="1" applyFont="1" applyBorder="1" applyAlignment="1">
      <alignment horizontal="center" vertical="center"/>
    </xf>
    <xf numFmtId="21" fontId="3" fillId="0" borderId="44" xfId="4" applyNumberFormat="1" applyFont="1" applyBorder="1" applyAlignment="1">
      <alignment horizontal="center" vertical="center"/>
    </xf>
    <xf numFmtId="21" fontId="3" fillId="0" borderId="27" xfId="0" applyNumberFormat="1" applyFont="1" applyBorder="1" applyAlignment="1">
      <alignment horizontal="center" vertical="center"/>
    </xf>
    <xf numFmtId="0" fontId="3" fillId="0" borderId="27" xfId="4" applyNumberFormat="1" applyFont="1" applyFill="1" applyBorder="1" applyAlignment="1">
      <alignment horizontal="center" vertical="center"/>
    </xf>
    <xf numFmtId="21" fontId="3" fillId="0" borderId="44" xfId="0" applyNumberFormat="1" applyFont="1" applyBorder="1" applyAlignment="1">
      <alignment horizontal="center" vertical="center"/>
    </xf>
    <xf numFmtId="0" fontId="14" fillId="2" borderId="27" xfId="3" applyFont="1" applyFill="1" applyBorder="1" applyAlignment="1">
      <alignment horizontal="center" vertical="center" wrapText="1"/>
    </xf>
    <xf numFmtId="0" fontId="3" fillId="0" borderId="26" xfId="4" applyNumberFormat="1" applyFont="1" applyBorder="1" applyAlignment="1">
      <alignment horizontal="center" vertical="center"/>
    </xf>
    <xf numFmtId="0" fontId="3" fillId="0" borderId="27" xfId="4" applyNumberFormat="1" applyFont="1" applyBorder="1" applyAlignment="1">
      <alignment horizontal="center" vertical="center" wrapText="1"/>
    </xf>
    <xf numFmtId="0" fontId="3" fillId="0" borderId="27" xfId="4" applyNumberFormat="1" applyFont="1" applyFill="1" applyBorder="1" applyAlignment="1">
      <alignment horizontal="center" vertical="center" wrapText="1"/>
    </xf>
    <xf numFmtId="0" fontId="3" fillId="0" borderId="27" xfId="1" applyNumberFormat="1" applyFont="1" applyFill="1" applyBorder="1" applyAlignment="1">
      <alignment horizontal="center" vertical="center" wrapText="1"/>
    </xf>
    <xf numFmtId="0" fontId="3" fillId="0" borderId="44" xfId="4" applyNumberFormat="1" applyFont="1" applyBorder="1" applyAlignment="1">
      <alignment horizontal="center" vertical="center" wrapText="1"/>
    </xf>
    <xf numFmtId="0" fontId="3" fillId="0" borderId="44" xfId="1" applyNumberFormat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48" xfId="4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307227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108600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16</xdr:col>
      <xdr:colOff>173741</xdr:colOff>
      <xdr:row>0</xdr:row>
      <xdr:rowOff>63499</xdr:rowOff>
    </xdr:from>
    <xdr:ext cx="1631342" cy="677333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55741" y="63499"/>
          <a:ext cx="1631342" cy="6773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204" t="s">
        <v>37</v>
      </c>
      <c r="B1" s="204"/>
      <c r="C1" s="204"/>
      <c r="D1" s="204"/>
      <c r="E1" s="204"/>
      <c r="F1" s="204"/>
      <c r="G1" s="204"/>
    </row>
    <row r="2" spans="1:9" ht="15.75" customHeight="1" x14ac:dyDescent="0.2">
      <c r="A2" s="205" t="s">
        <v>60</v>
      </c>
      <c r="B2" s="205"/>
      <c r="C2" s="205"/>
      <c r="D2" s="205"/>
      <c r="E2" s="205"/>
      <c r="F2" s="205"/>
      <c r="G2" s="205"/>
    </row>
    <row r="3" spans="1:9" ht="21" x14ac:dyDescent="0.2">
      <c r="A3" s="204" t="s">
        <v>38</v>
      </c>
      <c r="B3" s="204"/>
      <c r="C3" s="204"/>
      <c r="D3" s="204"/>
      <c r="E3" s="204"/>
      <c r="F3" s="204"/>
      <c r="G3" s="204"/>
    </row>
    <row r="4" spans="1:9" ht="21" x14ac:dyDescent="0.2">
      <c r="A4" s="204" t="s">
        <v>54</v>
      </c>
      <c r="B4" s="204"/>
      <c r="C4" s="204"/>
      <c r="D4" s="204"/>
      <c r="E4" s="204"/>
      <c r="F4" s="204"/>
      <c r="G4" s="204"/>
    </row>
    <row r="5" spans="1:9" s="2" customFormat="1" ht="28.5" x14ac:dyDescent="0.2">
      <c r="A5" s="206" t="s">
        <v>25</v>
      </c>
      <c r="B5" s="206"/>
      <c r="C5" s="206"/>
      <c r="D5" s="206"/>
      <c r="E5" s="206"/>
      <c r="F5" s="206"/>
      <c r="G5" s="206"/>
      <c r="I5" s="3"/>
    </row>
    <row r="6" spans="1:9" s="2" customFormat="1" ht="18" customHeight="1" thickBot="1" x14ac:dyDescent="0.25">
      <c r="A6" s="207" t="s">
        <v>40</v>
      </c>
      <c r="B6" s="207"/>
      <c r="C6" s="207"/>
      <c r="D6" s="207"/>
      <c r="E6" s="207"/>
      <c r="F6" s="207"/>
      <c r="G6" s="207"/>
    </row>
    <row r="7" spans="1:9" ht="18" customHeight="1" thickTop="1" x14ac:dyDescent="0.2">
      <c r="A7" s="208" t="s">
        <v>0</v>
      </c>
      <c r="B7" s="209"/>
      <c r="C7" s="209"/>
      <c r="D7" s="209"/>
      <c r="E7" s="209"/>
      <c r="F7" s="209"/>
      <c r="G7" s="210"/>
    </row>
    <row r="8" spans="1:9" ht="18" customHeight="1" x14ac:dyDescent="0.2">
      <c r="A8" s="211" t="s">
        <v>1</v>
      </c>
      <c r="B8" s="212"/>
      <c r="C8" s="212"/>
      <c r="D8" s="212"/>
      <c r="E8" s="212"/>
      <c r="F8" s="212"/>
      <c r="G8" s="213"/>
    </row>
    <row r="9" spans="1:9" ht="19.5" customHeight="1" x14ac:dyDescent="0.2">
      <c r="A9" s="211" t="s">
        <v>2</v>
      </c>
      <c r="B9" s="212"/>
      <c r="C9" s="212"/>
      <c r="D9" s="212"/>
      <c r="E9" s="212"/>
      <c r="F9" s="212"/>
      <c r="G9" s="213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14" t="s">
        <v>27</v>
      </c>
      <c r="E11" s="214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7" t="s">
        <v>26</v>
      </c>
      <c r="B18" s="199" t="s">
        <v>19</v>
      </c>
      <c r="C18" s="199" t="s">
        <v>20</v>
      </c>
      <c r="D18" s="201" t="s">
        <v>21</v>
      </c>
      <c r="E18" s="199" t="s">
        <v>22</v>
      </c>
      <c r="F18" s="199" t="s">
        <v>29</v>
      </c>
      <c r="G18" s="195" t="s">
        <v>23</v>
      </c>
    </row>
    <row r="19" spans="1:13" s="36" customFormat="1" ht="22.5" customHeight="1" x14ac:dyDescent="0.2">
      <c r="A19" s="198"/>
      <c r="B19" s="200"/>
      <c r="C19" s="200"/>
      <c r="D19" s="202"/>
      <c r="E19" s="200"/>
      <c r="F19" s="203"/>
      <c r="G19" s="196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0.85680019432846621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0.66004191934500711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0.47190124011596402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0.48895324423794428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0.51608816415362957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0.43581981371313583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0.46355696186369899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4.8156622685229689E-2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0.40145420026736067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0.10033517408158288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0.83288198886487763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0.46744076276398938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0.70311639817159277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0.63509752437508737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5.2506399763274203E-2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0.25119052871659453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0.56929352215150819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5.4206942903365363E-2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0.62884469841951762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0.44815060525342731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0.88351715397471975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0.94049128658197823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0.68719212956215514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0.49548123198289695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0.26154547894727653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0.44767233175451948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0.72140359430750212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0.12834691155336353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0.39242515898691421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0.14476699378978952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0.47609996866144677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0.57004212789811315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0.62490307334499007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0.2425896176551523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0.27929637599997437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0.65738510793198834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0.3238530004879272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0.95470982127562798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0.21226056585093511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0.33134564220673757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0.68453120840925508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5.3579949674686267E-2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0.74295489976596585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0.25788558839152409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0.36074098181739433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0.73283633907120826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0.53816738541856501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0.1315814527567577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0.91241951877614236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0.64623875964337807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0.2833018568220842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0.92235881150902665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0.48268022914576669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0.55520245888463216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0.83058289186143874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0.70685979891068929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0.19760788621782177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0.71774714614178681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1.1552234084278967E-2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0.97081115119734263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4.3936334613018047E-2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0.65741079768683042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0.10094125174913848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0.94330014052143063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0.68273044980321473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0.64277313131493474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8.1294558779388071E-2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0.62992400891671652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0.45925481285334369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8.2712660445000141E-3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0.23508073014935416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0.24480124120812186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0.35037898775772547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0.93053447505063336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0.82673496866055607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0.88950042795427131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0.80753462351416905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0.81398003006544462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0.87900286689058227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0.8017226615741867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0.44609907818904593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0.44443440033607751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0.29197422236703496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0.58547721963545052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0.63499193426905465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0.67955067718551776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0.79997405674839184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0.12007243533850265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0.31041734436878121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0.24896601052944234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0.79144046009184221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0.96335444503680012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0.86293992543013553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51"/>
  <sheetViews>
    <sheetView tabSelected="1" view="pageBreakPreview" topLeftCell="A10" zoomScale="68" zoomScaleNormal="100" zoomScaleSheetLayoutView="68" workbookViewId="0">
      <selection activeCell="J37" sqref="J37"/>
    </sheetView>
  </sheetViews>
  <sheetFormatPr defaultRowHeight="12.75" x14ac:dyDescent="0.2"/>
  <cols>
    <col min="1" max="1" width="6.125" style="65" customWidth="1"/>
    <col min="2" max="2" width="7.25" style="98" customWidth="1"/>
    <col min="3" max="3" width="11" style="98" customWidth="1"/>
    <col min="4" max="4" width="19.625" style="65" customWidth="1"/>
    <col min="5" max="5" width="9.625" style="65" customWidth="1"/>
    <col min="6" max="6" width="8.375" style="65" customWidth="1"/>
    <col min="7" max="7" width="19.5" style="65" customWidth="1"/>
    <col min="8" max="13" width="8.875" style="65" customWidth="1"/>
    <col min="14" max="14" width="9.375" style="65" customWidth="1"/>
    <col min="15" max="15" width="11.375" style="65" customWidth="1"/>
    <col min="16" max="16" width="9.375" style="65" customWidth="1"/>
    <col min="17" max="17" width="11.875" style="65" customWidth="1"/>
    <col min="18" max="18" width="12.875" style="65" customWidth="1"/>
    <col min="19" max="19" width="10.125" style="65" hidden="1" customWidth="1"/>
    <col min="20" max="20" width="0" style="65" hidden="1" customWidth="1"/>
    <col min="21" max="16384" width="9" style="65"/>
  </cols>
  <sheetData>
    <row r="1" spans="1:18" ht="20.25" customHeight="1" x14ac:dyDescent="0.2">
      <c r="A1" s="246" t="s">
        <v>37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ht="20.25" customHeight="1" x14ac:dyDescent="0.2">
      <c r="A2" s="246" t="s">
        <v>189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ht="20.25" customHeight="1" x14ac:dyDescent="0.2">
      <c r="A3" s="246" t="s">
        <v>38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ht="20.25" customHeight="1" x14ac:dyDescent="0.2">
      <c r="A4" s="246" t="s">
        <v>190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18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s="67" customFormat="1" ht="28.5" x14ac:dyDescent="0.2">
      <c r="A6" s="247" t="s">
        <v>39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</row>
    <row r="7" spans="1:18" s="67" customFormat="1" ht="18" customHeight="1" x14ac:dyDescent="0.2">
      <c r="A7" s="251" t="s">
        <v>40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</row>
    <row r="8" spans="1:18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18" customHeight="1" thickTop="1" x14ac:dyDescent="0.2">
      <c r="A9" s="231" t="s">
        <v>41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3"/>
    </row>
    <row r="10" spans="1:18" ht="18" customHeight="1" x14ac:dyDescent="0.2">
      <c r="A10" s="234" t="s">
        <v>198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</row>
    <row r="11" spans="1:18" ht="19.5" customHeight="1" x14ac:dyDescent="0.2">
      <c r="A11" s="234" t="s">
        <v>218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6"/>
    </row>
    <row r="12" spans="1:18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</row>
    <row r="13" spans="1:18" ht="15.75" x14ac:dyDescent="0.2">
      <c r="A13" s="143" t="s">
        <v>191</v>
      </c>
      <c r="B13" s="72"/>
      <c r="C13" s="99"/>
      <c r="D13" s="100"/>
      <c r="E13" s="73"/>
      <c r="F13" s="141"/>
      <c r="G13" s="172" t="s">
        <v>202</v>
      </c>
      <c r="H13" s="73"/>
      <c r="I13" s="73"/>
      <c r="J13" s="73"/>
      <c r="K13" s="73"/>
      <c r="L13" s="73"/>
      <c r="M13" s="73"/>
      <c r="N13" s="73"/>
      <c r="O13" s="73"/>
      <c r="P13" s="73"/>
      <c r="Q13" s="74"/>
      <c r="R13" s="75" t="s">
        <v>199</v>
      </c>
    </row>
    <row r="14" spans="1:18" ht="15.75" x14ac:dyDescent="0.2">
      <c r="A14" s="76" t="s">
        <v>201</v>
      </c>
      <c r="B14" s="77"/>
      <c r="C14" s="101"/>
      <c r="D14" s="102"/>
      <c r="E14" s="78"/>
      <c r="F14" s="142"/>
      <c r="G14" s="173" t="s">
        <v>203</v>
      </c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144" t="s">
        <v>200</v>
      </c>
    </row>
    <row r="15" spans="1:18" ht="15" x14ac:dyDescent="0.2">
      <c r="A15" s="237" t="s">
        <v>8</v>
      </c>
      <c r="B15" s="238"/>
      <c r="C15" s="238"/>
      <c r="D15" s="238"/>
      <c r="E15" s="238"/>
      <c r="F15" s="238"/>
      <c r="G15" s="239"/>
      <c r="H15" s="252" t="s">
        <v>9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53"/>
    </row>
    <row r="16" spans="1:18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11</v>
      </c>
      <c r="I16" s="174"/>
      <c r="J16" s="174"/>
      <c r="K16" s="174"/>
      <c r="L16" s="174"/>
      <c r="M16" s="174"/>
      <c r="N16" s="174"/>
      <c r="O16" s="86"/>
      <c r="P16" s="86"/>
      <c r="Q16" s="86"/>
      <c r="R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45" t="s">
        <v>192</v>
      </c>
      <c r="H17" s="85" t="s">
        <v>187</v>
      </c>
      <c r="I17" s="174"/>
      <c r="J17" s="174"/>
      <c r="K17" s="174"/>
      <c r="L17" s="174"/>
      <c r="M17" s="174"/>
      <c r="N17" s="174"/>
      <c r="O17" s="86"/>
      <c r="P17" s="86"/>
      <c r="Q17" s="86"/>
      <c r="R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45" t="s">
        <v>193</v>
      </c>
      <c r="H18" s="85" t="s">
        <v>188</v>
      </c>
      <c r="I18" s="174"/>
      <c r="J18" s="174"/>
      <c r="K18" s="174"/>
      <c r="L18" s="174"/>
      <c r="M18" s="174"/>
      <c r="N18" s="174"/>
      <c r="O18" s="86"/>
      <c r="P18" s="86"/>
      <c r="Q18" s="86"/>
      <c r="R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46" t="s">
        <v>204</v>
      </c>
      <c r="H19" s="85" t="s">
        <v>205</v>
      </c>
      <c r="I19" s="174"/>
      <c r="J19" s="174"/>
      <c r="K19" s="174"/>
      <c r="L19" s="174"/>
      <c r="M19" s="174"/>
      <c r="N19" s="174"/>
      <c r="O19" s="86"/>
      <c r="P19" s="147">
        <v>299</v>
      </c>
      <c r="R19" s="148" t="s">
        <v>206</v>
      </c>
    </row>
    <row r="20" spans="1:20" ht="5.2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20" s="95" customFormat="1" ht="21" customHeight="1" thickTop="1" x14ac:dyDescent="0.2">
      <c r="A21" s="240" t="s">
        <v>42</v>
      </c>
      <c r="B21" s="242" t="s">
        <v>19</v>
      </c>
      <c r="C21" s="242" t="s">
        <v>43</v>
      </c>
      <c r="D21" s="242" t="s">
        <v>20</v>
      </c>
      <c r="E21" s="242" t="s">
        <v>21</v>
      </c>
      <c r="F21" s="242" t="s">
        <v>44</v>
      </c>
      <c r="G21" s="242" t="s">
        <v>22</v>
      </c>
      <c r="H21" s="242" t="s">
        <v>207</v>
      </c>
      <c r="I21" s="242"/>
      <c r="J21" s="242"/>
      <c r="K21" s="242"/>
      <c r="L21" s="242"/>
      <c r="M21" s="242"/>
      <c r="N21" s="242" t="s">
        <v>45</v>
      </c>
      <c r="O21" s="242" t="s">
        <v>46</v>
      </c>
      <c r="P21" s="242" t="s">
        <v>47</v>
      </c>
      <c r="Q21" s="229" t="s">
        <v>48</v>
      </c>
      <c r="R21" s="244" t="s">
        <v>23</v>
      </c>
      <c r="S21" s="227" t="s">
        <v>56</v>
      </c>
      <c r="T21" s="228" t="s">
        <v>57</v>
      </c>
    </row>
    <row r="22" spans="1:20" s="95" customFormat="1" ht="13.5" customHeight="1" x14ac:dyDescent="0.2">
      <c r="A22" s="241"/>
      <c r="B22" s="243"/>
      <c r="C22" s="243"/>
      <c r="D22" s="243"/>
      <c r="E22" s="243"/>
      <c r="F22" s="243"/>
      <c r="G22" s="243"/>
      <c r="H22" s="188" t="s">
        <v>208</v>
      </c>
      <c r="I22" s="188" t="s">
        <v>209</v>
      </c>
      <c r="J22" s="188" t="s">
        <v>210</v>
      </c>
      <c r="K22" s="188" t="s">
        <v>211</v>
      </c>
      <c r="L22" s="188" t="s">
        <v>212</v>
      </c>
      <c r="M22" s="188" t="s">
        <v>213</v>
      </c>
      <c r="N22" s="243"/>
      <c r="O22" s="243"/>
      <c r="P22" s="243"/>
      <c r="Q22" s="230"/>
      <c r="R22" s="245"/>
      <c r="S22" s="227"/>
      <c r="T22" s="228"/>
    </row>
    <row r="23" spans="1:20" ht="21.75" customHeight="1" x14ac:dyDescent="0.2">
      <c r="A23" s="189">
        <v>1</v>
      </c>
      <c r="B23" s="190">
        <v>16</v>
      </c>
      <c r="C23" s="190">
        <v>10120229056</v>
      </c>
      <c r="D23" s="105" t="s">
        <v>219</v>
      </c>
      <c r="E23" s="106" t="s">
        <v>220</v>
      </c>
      <c r="F23" s="96" t="s">
        <v>61</v>
      </c>
      <c r="G23" s="131" t="s">
        <v>194</v>
      </c>
      <c r="H23" s="183">
        <v>1.7245370370370372E-3</v>
      </c>
      <c r="I23" s="183">
        <v>7.464120370370371E-2</v>
      </c>
      <c r="J23" s="183">
        <v>1.03125E-2</v>
      </c>
      <c r="K23" s="183">
        <v>0.10962962962962963</v>
      </c>
      <c r="L23" s="183">
        <v>1.4120370370370368E-2</v>
      </c>
      <c r="M23" s="183">
        <v>8.8645833333333326E-2</v>
      </c>
      <c r="N23" s="183">
        <f>SUM(H23,I23,J23,K23,L23,M23)</f>
        <v>0.2990740740740741</v>
      </c>
      <c r="O23" s="171"/>
      <c r="P23" s="140">
        <f>IFERROR($P$19*3600/(HOUR(N23)*3600+MINUTE(H23)*60+SECOND(H23)),"")</f>
        <v>42.463213538995625</v>
      </c>
      <c r="Q23" s="97" t="s">
        <v>186</v>
      </c>
      <c r="R23" s="155"/>
      <c r="S23" s="103">
        <v>0.52470358796296301</v>
      </c>
      <c r="T23" s="166">
        <v>0.51249999999999596</v>
      </c>
    </row>
    <row r="24" spans="1:20" ht="26.25" customHeight="1" x14ac:dyDescent="0.2">
      <c r="A24" s="189">
        <v>2</v>
      </c>
      <c r="B24" s="190">
        <v>25</v>
      </c>
      <c r="C24" s="190">
        <v>10081412080</v>
      </c>
      <c r="D24" s="105" t="s">
        <v>221</v>
      </c>
      <c r="E24" s="106" t="s">
        <v>222</v>
      </c>
      <c r="F24" s="96" t="s">
        <v>61</v>
      </c>
      <c r="G24" s="131" t="s">
        <v>217</v>
      </c>
      <c r="H24" s="183">
        <v>1.7013888888888892E-3</v>
      </c>
      <c r="I24" s="183">
        <v>7.4594907407407415E-2</v>
      </c>
      <c r="J24" s="183">
        <v>1.0208333333333333E-2</v>
      </c>
      <c r="K24" s="183">
        <v>0.11287037037037036</v>
      </c>
      <c r="L24" s="183">
        <v>1.4317129629629631E-2</v>
      </c>
      <c r="M24" s="183">
        <v>8.8599537037037046E-2</v>
      </c>
      <c r="N24" s="183">
        <f t="shared" ref="N24:N32" si="0">SUM(H24,I24,J24,K24,L24,M24)</f>
        <v>0.30229166666666668</v>
      </c>
      <c r="O24" s="185">
        <f>N24-$N$23</f>
        <v>3.2175925925925775E-3</v>
      </c>
      <c r="P24" s="140">
        <f t="shared" ref="P24:P32" si="1">IFERROR($P$19*3600/(HOUR(N24)*3600+MINUTE(H24)*60+SECOND(H24)),"")</f>
        <v>42.466564090424903</v>
      </c>
      <c r="Q24" s="97" t="s">
        <v>61</v>
      </c>
      <c r="R24" s="155"/>
      <c r="S24" s="103">
        <v>0.5149914351851852</v>
      </c>
      <c r="T24" s="166">
        <v>0.50277777777777399</v>
      </c>
    </row>
    <row r="25" spans="1:20" ht="21.75" customHeight="1" x14ac:dyDescent="0.2">
      <c r="A25" s="189">
        <v>3</v>
      </c>
      <c r="B25" s="190">
        <v>23</v>
      </c>
      <c r="C25" s="190"/>
      <c r="D25" s="105" t="s">
        <v>223</v>
      </c>
      <c r="E25" s="106" t="s">
        <v>224</v>
      </c>
      <c r="F25" s="107" t="s">
        <v>61</v>
      </c>
      <c r="G25" s="131" t="s">
        <v>195</v>
      </c>
      <c r="H25" s="183">
        <v>1.7824074074074072E-3</v>
      </c>
      <c r="I25" s="183">
        <v>7.4710648148148151E-2</v>
      </c>
      <c r="J25" s="183">
        <v>1.0659722222222221E-2</v>
      </c>
      <c r="K25" s="183">
        <v>0.11291666666666667</v>
      </c>
      <c r="L25" s="183">
        <v>1.4895833333333332E-2</v>
      </c>
      <c r="M25" s="183">
        <v>8.8726851851851848E-2</v>
      </c>
      <c r="N25" s="183">
        <f t="shared" si="0"/>
        <v>0.30369212962962966</v>
      </c>
      <c r="O25" s="185">
        <f t="shared" ref="O25:O32" si="2">N25-$N$23</f>
        <v>4.6180555555555558E-3</v>
      </c>
      <c r="P25" s="140">
        <f t="shared" si="1"/>
        <v>42.454839473061448</v>
      </c>
      <c r="Q25" s="97" t="s">
        <v>61</v>
      </c>
      <c r="R25" s="156"/>
      <c r="S25" s="103">
        <v>0.47557743055555557</v>
      </c>
      <c r="T25" s="166">
        <v>0.46319444444444402</v>
      </c>
    </row>
    <row r="26" spans="1:20" ht="21.75" customHeight="1" x14ac:dyDescent="0.2">
      <c r="A26" s="189">
        <v>4</v>
      </c>
      <c r="B26" s="190">
        <v>17</v>
      </c>
      <c r="C26" s="190">
        <v>10083021977</v>
      </c>
      <c r="D26" s="105" t="s">
        <v>225</v>
      </c>
      <c r="E26" s="106" t="s">
        <v>226</v>
      </c>
      <c r="F26" s="107" t="s">
        <v>61</v>
      </c>
      <c r="G26" s="131" t="s">
        <v>131</v>
      </c>
      <c r="H26" s="183">
        <v>1.7476851851851852E-3</v>
      </c>
      <c r="I26" s="183">
        <v>7.4710648148148151E-2</v>
      </c>
      <c r="J26" s="183">
        <v>1.1527777777777777E-2</v>
      </c>
      <c r="K26" s="183">
        <v>0.11291666666666667</v>
      </c>
      <c r="L26" s="183">
        <v>1.3923611111111111E-2</v>
      </c>
      <c r="M26" s="183">
        <v>8.9374999999999996E-2</v>
      </c>
      <c r="N26" s="183">
        <f t="shared" si="0"/>
        <v>0.30420138888888887</v>
      </c>
      <c r="O26" s="185">
        <f t="shared" si="2"/>
        <v>5.1273148148147651E-3</v>
      </c>
      <c r="P26" s="140">
        <f t="shared" si="1"/>
        <v>42.459863516232105</v>
      </c>
      <c r="Q26" s="97" t="s">
        <v>61</v>
      </c>
      <c r="R26" s="155"/>
      <c r="S26" s="103">
        <v>0.50898958333333333</v>
      </c>
      <c r="T26" s="166">
        <v>0.49652777777777501</v>
      </c>
    </row>
    <row r="27" spans="1:20" ht="21.75" customHeight="1" x14ac:dyDescent="0.2">
      <c r="A27" s="189">
        <v>5</v>
      </c>
      <c r="B27" s="190">
        <v>20</v>
      </c>
      <c r="C27" s="104"/>
      <c r="D27" s="105" t="s">
        <v>227</v>
      </c>
      <c r="E27" s="106" t="s">
        <v>228</v>
      </c>
      <c r="F27" s="191" t="s">
        <v>61</v>
      </c>
      <c r="G27" s="131" t="s">
        <v>217</v>
      </c>
      <c r="H27" s="183">
        <v>1.736111111111111E-3</v>
      </c>
      <c r="I27" s="183">
        <v>7.4664351851851843E-2</v>
      </c>
      <c r="J27" s="183">
        <v>1.1284722222222222E-2</v>
      </c>
      <c r="K27" s="183">
        <v>0.11284722222222222</v>
      </c>
      <c r="L27" s="183">
        <v>1.4479166666666668E-2</v>
      </c>
      <c r="M27" s="183">
        <v>9.1284722222222225E-2</v>
      </c>
      <c r="N27" s="183">
        <f t="shared" si="0"/>
        <v>0.30629629629629629</v>
      </c>
      <c r="O27" s="185">
        <f t="shared" si="2"/>
        <v>7.2222222222221855E-3</v>
      </c>
      <c r="P27" s="140">
        <f t="shared" si="1"/>
        <v>42.46153846153846</v>
      </c>
      <c r="Q27" s="97" t="s">
        <v>61</v>
      </c>
      <c r="R27" s="155"/>
      <c r="S27" s="103">
        <v>0.52706354166666669</v>
      </c>
      <c r="T27" s="166">
        <v>0.51458333333332895</v>
      </c>
    </row>
    <row r="28" spans="1:20" ht="21.75" customHeight="1" x14ac:dyDescent="0.2">
      <c r="A28" s="189">
        <v>6</v>
      </c>
      <c r="B28" s="190">
        <v>18</v>
      </c>
      <c r="C28" s="104"/>
      <c r="D28" s="105" t="s">
        <v>229</v>
      </c>
      <c r="E28" s="106" t="s">
        <v>230</v>
      </c>
      <c r="F28" s="96" t="s">
        <v>61</v>
      </c>
      <c r="G28" s="131" t="s">
        <v>131</v>
      </c>
      <c r="H28" s="183">
        <v>1.8518518518518517E-3</v>
      </c>
      <c r="I28" s="183">
        <v>7.8344907407407405E-2</v>
      </c>
      <c r="J28" s="183">
        <v>1.2141203703703704E-2</v>
      </c>
      <c r="K28" s="183">
        <v>0.11291666666666667</v>
      </c>
      <c r="L28" s="183">
        <v>1.5000000000000001E-2</v>
      </c>
      <c r="M28" s="183">
        <v>9.1840277777777771E-2</v>
      </c>
      <c r="N28" s="183">
        <f t="shared" si="0"/>
        <v>0.31209490740740742</v>
      </c>
      <c r="O28" s="185">
        <f t="shared" si="2"/>
        <v>1.3020833333333315E-2</v>
      </c>
      <c r="P28" s="140">
        <f t="shared" si="1"/>
        <v>42.444794952681391</v>
      </c>
      <c r="Q28" s="186" t="s">
        <v>61</v>
      </c>
      <c r="R28" s="155"/>
      <c r="S28" s="103">
        <v>0.5216108796296296</v>
      </c>
      <c r="T28" s="166">
        <v>0.50902777777777397</v>
      </c>
    </row>
    <row r="29" spans="1:20" ht="21.75" customHeight="1" x14ac:dyDescent="0.2">
      <c r="A29" s="189">
        <v>7</v>
      </c>
      <c r="B29" s="190">
        <v>19</v>
      </c>
      <c r="C29" s="104"/>
      <c r="D29" s="105" t="s">
        <v>231</v>
      </c>
      <c r="E29" s="106" t="s">
        <v>232</v>
      </c>
      <c r="F29" s="192" t="s">
        <v>61</v>
      </c>
      <c r="G29" s="131" t="s">
        <v>217</v>
      </c>
      <c r="H29" s="183">
        <v>1.8981481481481482E-3</v>
      </c>
      <c r="I29" s="183">
        <v>7.6736111111111116E-2</v>
      </c>
      <c r="J29" s="183">
        <v>1.2465277777777777E-2</v>
      </c>
      <c r="K29" s="183">
        <v>0.11513888888888889</v>
      </c>
      <c r="L29" s="183">
        <v>1.4988425925925926E-2</v>
      </c>
      <c r="M29" s="183">
        <v>9.2418981481481477E-2</v>
      </c>
      <c r="N29" s="183">
        <f t="shared" si="0"/>
        <v>0.31364583333333335</v>
      </c>
      <c r="O29" s="185">
        <f t="shared" si="2"/>
        <v>1.4571759259259243E-2</v>
      </c>
      <c r="P29" s="140">
        <f t="shared" si="1"/>
        <v>42.438101245860274</v>
      </c>
      <c r="Q29" s="186" t="s">
        <v>61</v>
      </c>
      <c r="R29" s="155"/>
      <c r="S29" s="103">
        <v>0.49808935185185188</v>
      </c>
      <c r="T29" s="166">
        <v>0.485416666666664</v>
      </c>
    </row>
    <row r="30" spans="1:20" ht="21.75" customHeight="1" x14ac:dyDescent="0.2">
      <c r="A30" s="189">
        <v>8</v>
      </c>
      <c r="B30" s="190">
        <v>24</v>
      </c>
      <c r="C30" s="104"/>
      <c r="D30" s="105" t="s">
        <v>233</v>
      </c>
      <c r="E30" s="106" t="s">
        <v>234</v>
      </c>
      <c r="F30" s="192" t="s">
        <v>61</v>
      </c>
      <c r="G30" s="131" t="s">
        <v>195</v>
      </c>
      <c r="H30" s="183">
        <v>1.7939814814814815E-3</v>
      </c>
      <c r="I30" s="183">
        <v>8.1620370370370371E-2</v>
      </c>
      <c r="J30" s="183">
        <v>1.1342592592592592E-2</v>
      </c>
      <c r="K30" s="183">
        <v>0.11291666666666667</v>
      </c>
      <c r="L30" s="183">
        <v>1.5069444444444443E-2</v>
      </c>
      <c r="M30" s="183">
        <v>9.1284722222222225E-2</v>
      </c>
      <c r="N30" s="183">
        <f t="shared" si="0"/>
        <v>0.31402777777777779</v>
      </c>
      <c r="O30" s="185">
        <f t="shared" si="2"/>
        <v>1.4953703703703691E-2</v>
      </c>
      <c r="P30" s="140">
        <f t="shared" si="1"/>
        <v>42.453165056201932</v>
      </c>
      <c r="Q30" s="186" t="s">
        <v>61</v>
      </c>
      <c r="R30" s="155"/>
      <c r="S30" s="103">
        <v>0.48635578703703702</v>
      </c>
      <c r="T30" s="166">
        <v>0.47361111111110998</v>
      </c>
    </row>
    <row r="31" spans="1:20" ht="21.75" customHeight="1" x14ac:dyDescent="0.2">
      <c r="A31" s="189">
        <v>9</v>
      </c>
      <c r="B31" s="190">
        <v>21</v>
      </c>
      <c r="C31" s="104"/>
      <c r="D31" s="105" t="s">
        <v>235</v>
      </c>
      <c r="E31" s="106" t="s">
        <v>236</v>
      </c>
      <c r="F31" s="192" t="s">
        <v>169</v>
      </c>
      <c r="G31" s="131" t="s">
        <v>195</v>
      </c>
      <c r="H31" s="183">
        <v>1.7939814814814815E-3</v>
      </c>
      <c r="I31" s="183">
        <v>8.8425925925925922E-2</v>
      </c>
      <c r="J31" s="183">
        <v>1.1875000000000002E-2</v>
      </c>
      <c r="K31" s="183">
        <v>0.11291666666666667</v>
      </c>
      <c r="L31" s="183">
        <v>1.4768518518518519E-2</v>
      </c>
      <c r="M31" s="183">
        <v>9.2418981481481477E-2</v>
      </c>
      <c r="N31" s="183">
        <f t="shared" si="0"/>
        <v>0.32219907407407405</v>
      </c>
      <c r="O31" s="185">
        <f t="shared" si="2"/>
        <v>2.3124999999999951E-2</v>
      </c>
      <c r="P31" s="140">
        <f t="shared" si="1"/>
        <v>42.453165056201932</v>
      </c>
      <c r="Q31" s="186" t="s">
        <v>61</v>
      </c>
      <c r="R31" s="155"/>
      <c r="S31" s="103"/>
      <c r="T31" s="166"/>
    </row>
    <row r="32" spans="1:20" ht="21.75" customHeight="1" thickBot="1" x14ac:dyDescent="0.25">
      <c r="A32" s="254">
        <v>10</v>
      </c>
      <c r="B32" s="193">
        <v>22</v>
      </c>
      <c r="C32" s="157"/>
      <c r="D32" s="158" t="s">
        <v>237</v>
      </c>
      <c r="E32" s="159" t="s">
        <v>238</v>
      </c>
      <c r="F32" s="194" t="s">
        <v>169</v>
      </c>
      <c r="G32" s="160" t="s">
        <v>195</v>
      </c>
      <c r="H32" s="184">
        <v>1.9444444444444442E-3</v>
      </c>
      <c r="I32" s="184">
        <v>8.8425925925925922E-2</v>
      </c>
      <c r="J32" s="184">
        <v>1.3043981481481483E-2</v>
      </c>
      <c r="K32" s="184">
        <v>0.1247800925925926</v>
      </c>
      <c r="L32" s="184">
        <v>1.6354166666666666E-2</v>
      </c>
      <c r="M32" s="184">
        <v>9.2418981481481477E-2</v>
      </c>
      <c r="N32" s="184">
        <f t="shared" si="0"/>
        <v>0.33696759259259257</v>
      </c>
      <c r="O32" s="187">
        <f t="shared" si="2"/>
        <v>3.7893518518518465E-2</v>
      </c>
      <c r="P32" s="161">
        <f t="shared" si="1"/>
        <v>37.158243579121788</v>
      </c>
      <c r="Q32" s="162" t="s">
        <v>61</v>
      </c>
      <c r="R32" s="163"/>
      <c r="S32" s="103"/>
      <c r="T32" s="166"/>
    </row>
    <row r="33" spans="1:18" ht="6.75" customHeight="1" thickTop="1" thickBot="1" x14ac:dyDescent="0.25">
      <c r="A33" s="149"/>
      <c r="B33" s="150"/>
      <c r="C33" s="150"/>
      <c r="D33" s="151"/>
      <c r="E33" s="152"/>
      <c r="F33" s="108"/>
      <c r="G33" s="153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18" ht="15.75" thickTop="1" x14ac:dyDescent="0.2">
      <c r="A34" s="248" t="s">
        <v>49</v>
      </c>
      <c r="B34" s="249"/>
      <c r="C34" s="249"/>
      <c r="D34" s="249"/>
      <c r="E34" s="249"/>
      <c r="F34" s="249"/>
      <c r="G34" s="249" t="s">
        <v>50</v>
      </c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50"/>
    </row>
    <row r="35" spans="1:18" x14ac:dyDescent="0.2">
      <c r="A35" s="164" t="s">
        <v>214</v>
      </c>
      <c r="B35" s="110"/>
      <c r="C35" s="111"/>
      <c r="D35" s="110"/>
      <c r="E35" s="112"/>
      <c r="F35" s="113"/>
      <c r="G35" s="114" t="s">
        <v>176</v>
      </c>
      <c r="H35" s="165">
        <v>4</v>
      </c>
      <c r="I35" s="180"/>
      <c r="J35" s="175"/>
      <c r="K35" s="175"/>
      <c r="L35" s="175"/>
      <c r="M35" s="175"/>
      <c r="N35" s="175"/>
      <c r="O35" s="178"/>
      <c r="P35" s="116"/>
      <c r="Q35" s="132" t="s">
        <v>184</v>
      </c>
      <c r="R35" s="118">
        <f>COUNTIF(F23:F32,"ЗМС")</f>
        <v>0</v>
      </c>
    </row>
    <row r="36" spans="1:18" x14ac:dyDescent="0.2">
      <c r="A36" s="164" t="s">
        <v>215</v>
      </c>
      <c r="B36" s="110"/>
      <c r="C36" s="119"/>
      <c r="D36" s="110"/>
      <c r="E36" s="120"/>
      <c r="F36" s="121"/>
      <c r="G36" s="122" t="s">
        <v>177</v>
      </c>
      <c r="H36" s="115">
        <f>H37+H42</f>
        <v>10</v>
      </c>
      <c r="I36" s="181"/>
      <c r="J36" s="176"/>
      <c r="K36" s="176"/>
      <c r="L36" s="176"/>
      <c r="M36" s="176"/>
      <c r="N36" s="176"/>
      <c r="O36" s="136"/>
      <c r="P36" s="123"/>
      <c r="Q36" s="132" t="s">
        <v>185</v>
      </c>
      <c r="R36" s="118">
        <f>COUNTIF(F23:F32,"МСМК")</f>
        <v>0</v>
      </c>
    </row>
    <row r="37" spans="1:18" x14ac:dyDescent="0.2">
      <c r="A37" s="164" t="s">
        <v>216</v>
      </c>
      <c r="B37" s="110"/>
      <c r="C37" s="124"/>
      <c r="D37" s="110"/>
      <c r="E37" s="120"/>
      <c r="F37" s="121"/>
      <c r="G37" s="122" t="s">
        <v>178</v>
      </c>
      <c r="H37" s="115">
        <f>H38+H39+H40+H41</f>
        <v>10</v>
      </c>
      <c r="I37" s="181"/>
      <c r="J37" s="176"/>
      <c r="K37" s="176"/>
      <c r="L37" s="176"/>
      <c r="M37" s="176"/>
      <c r="N37" s="176"/>
      <c r="O37" s="136"/>
      <c r="P37" s="123"/>
      <c r="Q37" s="132" t="s">
        <v>186</v>
      </c>
      <c r="R37" s="118">
        <f>COUNTIF(F23:F32,"МС")</f>
        <v>0</v>
      </c>
    </row>
    <row r="38" spans="1:18" x14ac:dyDescent="0.2">
      <c r="A38" s="164" t="s">
        <v>197</v>
      </c>
      <c r="B38" s="110"/>
      <c r="C38" s="124"/>
      <c r="D38" s="110"/>
      <c r="E38" s="120"/>
      <c r="F38" s="121"/>
      <c r="G38" s="122" t="s">
        <v>179</v>
      </c>
      <c r="H38" s="115">
        <f>COUNT(A23:A140)</f>
        <v>10</v>
      </c>
      <c r="I38" s="181"/>
      <c r="J38" s="176"/>
      <c r="K38" s="176"/>
      <c r="L38" s="176"/>
      <c r="M38" s="176"/>
      <c r="N38" s="176"/>
      <c r="O38" s="136"/>
      <c r="P38" s="123"/>
      <c r="Q38" s="117" t="s">
        <v>61</v>
      </c>
      <c r="R38" s="118">
        <f>COUNTIF(F23:F32,"КМС")</f>
        <v>8</v>
      </c>
    </row>
    <row r="39" spans="1:18" x14ac:dyDescent="0.2">
      <c r="A39" s="109"/>
      <c r="B39" s="110"/>
      <c r="C39" s="124"/>
      <c r="D39" s="110"/>
      <c r="E39" s="120"/>
      <c r="F39" s="121"/>
      <c r="G39" s="122" t="s">
        <v>180</v>
      </c>
      <c r="H39" s="115">
        <f>COUNTIF(A23:A139,"ЛИМ")</f>
        <v>0</v>
      </c>
      <c r="I39" s="181"/>
      <c r="J39" s="176"/>
      <c r="K39" s="176"/>
      <c r="L39" s="176"/>
      <c r="M39" s="176"/>
      <c r="N39" s="176"/>
      <c r="O39" s="136"/>
      <c r="P39" s="123"/>
      <c r="Q39" s="117" t="s">
        <v>170</v>
      </c>
      <c r="R39" s="118">
        <f>COUNTIF(F23:F32,"1 СР")</f>
        <v>0</v>
      </c>
    </row>
    <row r="40" spans="1:18" x14ac:dyDescent="0.2">
      <c r="A40" s="109"/>
      <c r="B40" s="110"/>
      <c r="C40" s="110"/>
      <c r="D40" s="110"/>
      <c r="E40" s="120"/>
      <c r="F40" s="121"/>
      <c r="G40" s="122" t="s">
        <v>181</v>
      </c>
      <c r="H40" s="115">
        <f>COUNTIF(A23:A139,"НФ")</f>
        <v>0</v>
      </c>
      <c r="I40" s="181"/>
      <c r="J40" s="176"/>
      <c r="K40" s="176"/>
      <c r="L40" s="176"/>
      <c r="M40" s="176"/>
      <c r="N40" s="176"/>
      <c r="O40" s="136"/>
      <c r="P40" s="123"/>
      <c r="Q40" s="117" t="s">
        <v>169</v>
      </c>
      <c r="R40" s="118">
        <f>COUNTIF(F23:F32,"2 СР")</f>
        <v>2</v>
      </c>
    </row>
    <row r="41" spans="1:18" x14ac:dyDescent="0.2">
      <c r="A41" s="109"/>
      <c r="B41" s="110"/>
      <c r="C41" s="110"/>
      <c r="D41" s="110"/>
      <c r="E41" s="120"/>
      <c r="F41" s="121"/>
      <c r="G41" s="122" t="s">
        <v>182</v>
      </c>
      <c r="H41" s="115">
        <f>COUNTIF(A23:A139,"ДСКВ")</f>
        <v>0</v>
      </c>
      <c r="I41" s="181"/>
      <c r="J41" s="176"/>
      <c r="K41" s="176"/>
      <c r="L41" s="176"/>
      <c r="M41" s="176"/>
      <c r="N41" s="176"/>
      <c r="O41" s="136"/>
      <c r="P41" s="123"/>
      <c r="Q41" s="117" t="s">
        <v>168</v>
      </c>
      <c r="R41" s="118">
        <f>COUNTIF(F23:F33,"3 СР")</f>
        <v>0</v>
      </c>
    </row>
    <row r="42" spans="1:18" x14ac:dyDescent="0.2">
      <c r="A42" s="109"/>
      <c r="B42" s="110"/>
      <c r="C42" s="110"/>
      <c r="D42" s="110"/>
      <c r="E42" s="125"/>
      <c r="F42" s="126"/>
      <c r="G42" s="122" t="s">
        <v>183</v>
      </c>
      <c r="H42" s="115">
        <f>COUNTIF(A23:A139,"НС")</f>
        <v>0</v>
      </c>
      <c r="I42" s="182"/>
      <c r="J42" s="177"/>
      <c r="K42" s="177"/>
      <c r="L42" s="177"/>
      <c r="M42" s="177"/>
      <c r="N42" s="177"/>
      <c r="O42" s="179"/>
      <c r="P42" s="127"/>
      <c r="Q42" s="132"/>
      <c r="R42" s="133"/>
    </row>
    <row r="43" spans="1:18" x14ac:dyDescent="0.2">
      <c r="A43" s="169"/>
      <c r="B43" s="167"/>
      <c r="C43" s="167"/>
      <c r="D43" s="168"/>
      <c r="E43" s="170"/>
      <c r="F43" s="134"/>
      <c r="G43" s="134"/>
      <c r="H43" s="135"/>
      <c r="I43" s="135"/>
      <c r="J43" s="135"/>
      <c r="K43" s="135"/>
      <c r="L43" s="135"/>
      <c r="M43" s="135"/>
      <c r="N43" s="135"/>
      <c r="O43" s="136"/>
      <c r="P43" s="137"/>
      <c r="Q43" s="134"/>
      <c r="R43" s="128"/>
    </row>
    <row r="44" spans="1:18" ht="15.75" x14ac:dyDescent="0.2">
      <c r="A44" s="219" t="s">
        <v>51</v>
      </c>
      <c r="B44" s="215"/>
      <c r="C44" s="215"/>
      <c r="D44" s="215"/>
      <c r="E44" s="215" t="s">
        <v>52</v>
      </c>
      <c r="F44" s="215"/>
      <c r="G44" s="215"/>
      <c r="H44" s="215" t="s">
        <v>53</v>
      </c>
      <c r="I44" s="215"/>
      <c r="J44" s="215"/>
      <c r="K44" s="215"/>
      <c r="L44" s="215"/>
      <c r="M44" s="215"/>
      <c r="N44" s="215"/>
      <c r="O44" s="215"/>
      <c r="P44" s="215" t="s">
        <v>196</v>
      </c>
      <c r="Q44" s="215"/>
      <c r="R44" s="217"/>
    </row>
    <row r="45" spans="1:18" x14ac:dyDescent="0.2">
      <c r="A45" s="222"/>
      <c r="B45" s="223"/>
      <c r="C45" s="223"/>
      <c r="D45" s="223"/>
      <c r="E45" s="223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8"/>
    </row>
    <row r="46" spans="1:18" x14ac:dyDescent="0.2">
      <c r="A46" s="129"/>
      <c r="B46" s="138"/>
      <c r="C46" s="138"/>
      <c r="D46" s="138"/>
      <c r="E46" s="139"/>
      <c r="F46" s="138"/>
      <c r="G46" s="138"/>
      <c r="H46" s="135"/>
      <c r="I46" s="135"/>
      <c r="J46" s="135"/>
      <c r="K46" s="135"/>
      <c r="L46" s="135"/>
      <c r="M46" s="135"/>
      <c r="N46" s="135"/>
      <c r="O46" s="135"/>
      <c r="P46" s="138"/>
      <c r="Q46" s="138"/>
      <c r="R46" s="130"/>
    </row>
    <row r="47" spans="1:18" x14ac:dyDescent="0.2">
      <c r="A47" s="129"/>
      <c r="B47" s="138"/>
      <c r="C47" s="138"/>
      <c r="D47" s="138"/>
      <c r="E47" s="139"/>
      <c r="F47" s="138"/>
      <c r="G47" s="138"/>
      <c r="H47" s="135"/>
      <c r="I47" s="135"/>
      <c r="J47" s="135"/>
      <c r="K47" s="135"/>
      <c r="L47" s="135"/>
      <c r="M47" s="135"/>
      <c r="N47" s="135"/>
      <c r="O47" s="135"/>
      <c r="P47" s="138"/>
      <c r="Q47" s="138"/>
      <c r="R47" s="130"/>
    </row>
    <row r="48" spans="1:18" x14ac:dyDescent="0.2">
      <c r="A48" s="222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4"/>
    </row>
    <row r="49" spans="1:18" x14ac:dyDescent="0.2">
      <c r="A49" s="222"/>
      <c r="B49" s="223"/>
      <c r="C49" s="223"/>
      <c r="D49" s="223"/>
      <c r="E49" s="223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6"/>
    </row>
    <row r="50" spans="1:18" ht="15" customHeight="1" thickBot="1" x14ac:dyDescent="0.25">
      <c r="A50" s="220"/>
      <c r="B50" s="221"/>
      <c r="C50" s="221"/>
      <c r="D50" s="221"/>
      <c r="E50" s="216" t="str">
        <f>G17</f>
        <v>ЖЕРЕБЦОВА М.С. (ВК, г. ЧИТА)</v>
      </c>
      <c r="F50" s="216"/>
      <c r="G50" s="216"/>
      <c r="H50" s="216" t="str">
        <f>G18</f>
        <v>КЛЮЧНИКОВА О.А. (ВК, г. ЧИТА)</v>
      </c>
      <c r="I50" s="216"/>
      <c r="J50" s="216"/>
      <c r="K50" s="216"/>
      <c r="L50" s="216"/>
      <c r="M50" s="216"/>
      <c r="N50" s="216"/>
      <c r="O50" s="216"/>
      <c r="P50" s="216" t="str">
        <f>G19</f>
        <v>ПЕРВОВ М.В. (1 кат, г.Краснокаменск)</v>
      </c>
      <c r="Q50" s="216"/>
      <c r="R50" s="218"/>
    </row>
    <row r="51" spans="1:18" ht="13.5" thickTop="1" x14ac:dyDescent="0.2"/>
  </sheetData>
  <sortState ref="A23:U120">
    <sortCondition ref="A23:A120"/>
  </sortState>
  <mergeCells count="42">
    <mergeCell ref="A34:F34"/>
    <mergeCell ref="G34:R34"/>
    <mergeCell ref="O21:O22"/>
    <mergeCell ref="P21:P22"/>
    <mergeCell ref="A7:R7"/>
    <mergeCell ref="H15:R15"/>
    <mergeCell ref="H21:M21"/>
    <mergeCell ref="N21:N22"/>
    <mergeCell ref="A1:R1"/>
    <mergeCell ref="A2:R2"/>
    <mergeCell ref="A3:R3"/>
    <mergeCell ref="A4:R4"/>
    <mergeCell ref="A6:R6"/>
    <mergeCell ref="S21:S22"/>
    <mergeCell ref="T21:T22"/>
    <mergeCell ref="Q21:Q22"/>
    <mergeCell ref="A9:R9"/>
    <mergeCell ref="A10:R10"/>
    <mergeCell ref="A11:R11"/>
    <mergeCell ref="A15:G15"/>
    <mergeCell ref="A21:A22"/>
    <mergeCell ref="B21:B22"/>
    <mergeCell ref="C21:C22"/>
    <mergeCell ref="D21:D22"/>
    <mergeCell ref="E21:E22"/>
    <mergeCell ref="R21:R22"/>
    <mergeCell ref="F21:F22"/>
    <mergeCell ref="G21:G22"/>
    <mergeCell ref="H44:O44"/>
    <mergeCell ref="H50:O50"/>
    <mergeCell ref="P44:R44"/>
    <mergeCell ref="P50:R50"/>
    <mergeCell ref="A44:D44"/>
    <mergeCell ref="A50:D50"/>
    <mergeCell ref="E44:G44"/>
    <mergeCell ref="E50:G50"/>
    <mergeCell ref="A45:E45"/>
    <mergeCell ref="F45:R45"/>
    <mergeCell ref="A48:E48"/>
    <mergeCell ref="F48:R48"/>
    <mergeCell ref="A49:E49"/>
    <mergeCell ref="F49:R49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48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мнг г</vt:lpstr>
      <vt:lpstr>'мнг г'!Заголовки_для_печати</vt:lpstr>
      <vt:lpstr>'Стартовый протокол'!Заголовки_для_печати</vt:lpstr>
      <vt:lpstr>'мнг г'!Область_печати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2022-08-09T09:49:14Z</dcterms:modified>
</cp:coreProperties>
</file>