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8E16910E-5B09-4430-8AF7-A9A82BBADC3A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упп горная гонка" sheetId="103" r:id="rId1"/>
  </sheets>
  <definedNames>
    <definedName name="_xlnm.Print_Titles" localSheetId="0">'групп горная гонка'!$21:$22</definedName>
    <definedName name="_xlnm.Print_Area" localSheetId="0">'групп горная гонка'!$A$1:$L$83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03" l="1"/>
  <c r="J25" i="103"/>
  <c r="J26" i="103"/>
  <c r="J27" i="103"/>
  <c r="J28" i="103"/>
  <c r="J29" i="103"/>
  <c r="J30" i="103"/>
  <c r="J31" i="103"/>
  <c r="J32" i="103"/>
  <c r="J33" i="103"/>
  <c r="J34" i="103"/>
  <c r="J35" i="103"/>
  <c r="J36" i="103"/>
  <c r="J37" i="103"/>
  <c r="J38" i="103"/>
  <c r="J39" i="103"/>
  <c r="J40" i="103"/>
  <c r="J41" i="103"/>
  <c r="J42" i="103"/>
  <c r="J43" i="103"/>
  <c r="I25" i="103"/>
  <c r="I26" i="103"/>
  <c r="I27" i="103"/>
  <c r="I28" i="103"/>
  <c r="I29" i="103"/>
  <c r="I30" i="103"/>
  <c r="I31" i="103"/>
  <c r="I32" i="103"/>
  <c r="I33" i="103"/>
  <c r="I34" i="103"/>
  <c r="I35" i="103"/>
  <c r="I36" i="103"/>
  <c r="I37" i="103"/>
  <c r="I38" i="103"/>
  <c r="I39" i="103"/>
  <c r="I40" i="103"/>
  <c r="I41" i="103"/>
  <c r="I42" i="103"/>
  <c r="I43" i="103"/>
  <c r="I24" i="103"/>
  <c r="A83" i="103"/>
  <c r="H75" i="103"/>
  <c r="H74" i="103"/>
  <c r="H73" i="103"/>
  <c r="H72" i="103"/>
  <c r="H71" i="103"/>
  <c r="H70" i="103" l="1"/>
  <c r="H69" i="103" s="1"/>
  <c r="H83" i="103"/>
  <c r="E83" i="103"/>
  <c r="L74" i="103"/>
  <c r="L73" i="103"/>
  <c r="L72" i="103"/>
  <c r="L71" i="103"/>
  <c r="L70" i="103"/>
  <c r="L69" i="103"/>
  <c r="L68" i="103"/>
  <c r="J65" i="103"/>
  <c r="J63" i="103"/>
  <c r="J64" i="103" s="1"/>
  <c r="J61" i="103"/>
  <c r="J62" i="103" s="1"/>
  <c r="J59" i="103"/>
  <c r="J60" i="103" s="1"/>
  <c r="J57" i="103"/>
  <c r="J58" i="103" s="1"/>
  <c r="J55" i="103"/>
  <c r="J56" i="103" s="1"/>
  <c r="J53" i="103"/>
  <c r="J54" i="103" s="1"/>
  <c r="J51" i="103"/>
  <c r="J52" i="103" s="1"/>
  <c r="J49" i="103"/>
  <c r="J50" i="103" s="1"/>
  <c r="J47" i="103"/>
  <c r="J48" i="103" s="1"/>
  <c r="J45" i="103"/>
  <c r="J46" i="103" s="1"/>
  <c r="J23" i="103"/>
</calcChain>
</file>

<file path=xl/sharedStrings.xml><?xml version="1.0" encoding="utf-8"?>
<sst xmlns="http://schemas.openxmlformats.org/spreadsheetml/2006/main" count="274" uniqueCount="163">
  <si>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</si>
  <si>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</si>
  <si>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</si>
  <si>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</si>
  <si>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</si>
  <si>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</si>
  <si>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</si>
  <si>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</si>
  <si>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</si>
  <si>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</si>
  <si>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</si>
  <si>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</si>
  <si>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</si>
  <si>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</si>
  <si>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</si>
  <si>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</si>
  <si>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</si>
  <si>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</si>
  <si>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</si>
  <si>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</si>
  <si>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</si>
  <si>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</si>
  <si>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</si>
  <si>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</si>
  <si>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</si>
  <si>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</si>
  <si>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</si>
  <si>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</si>
  <si>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</si>
  <si>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</si>
  <si>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</si>
  <si>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</si>
  <si>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</si>
  <si>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</si>
  <si>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</si>
  <si>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Иркутская область</t>
  </si>
  <si>
    <t>ПЕРВЕНСТВО РОССИИ</t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</si>
  <si>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</si>
  <si>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</si>
  <si>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</si>
  <si>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Санкт-Петербург</t>
  </si>
  <si>
    <t>Самарская область</t>
  </si>
  <si>
    <t>Свердловская область</t>
  </si>
  <si>
    <t xml:space="preserve">Ветер: </t>
  </si>
  <si>
    <t>СУДЬЯ НА ФИНИШЕ</t>
  </si>
  <si>
    <t>Осадки: ясно</t>
  </si>
  <si>
    <t>шоссе - групповая горная гонка</t>
  </si>
  <si>
    <t>№ ВРВС: 0080651811М</t>
  </si>
  <si>
    <t>НФ</t>
  </si>
  <si>
    <t>Заявлено</t>
  </si>
  <si>
    <t>Стартовало</t>
  </si>
  <si>
    <t>Финишировало</t>
  </si>
  <si>
    <t>Н. финишировало</t>
  </si>
  <si>
    <t>Дисквалифицировано</t>
  </si>
  <si>
    <t>Н. стартовало</t>
  </si>
  <si>
    <t>МЕСТО ПРОВЕДЕНИЯ: г. Белорецк</t>
  </si>
  <si>
    <t>ДАТА ПРОВЕДЕНИЯ: 11 июля 2023 года</t>
  </si>
  <si>
    <t>Министерство спорта Республики Башкортостан</t>
  </si>
  <si>
    <t>Федерация велосипедного спорта Республики Башкортостан</t>
  </si>
  <si>
    <t>Юниоры 17-18 лет</t>
  </si>
  <si>
    <t>Министерство спорта Российской Федерации</t>
  </si>
  <si>
    <t>Федерация велосипедного спорта России</t>
  </si>
  <si>
    <t xml:space="preserve">НАЧАЛО ГОНКИ: 12ч 00м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</si>
  <si>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15ч 31м</t>
    </r>
  </si>
  <si>
    <t>№ ЕКП 2023: 31259</t>
  </si>
  <si>
    <t>11 км/11</t>
  </si>
  <si>
    <t>Романов Андрей</t>
  </si>
  <si>
    <t>18.04.2005</t>
  </si>
  <si>
    <t>г. Москва</t>
  </si>
  <si>
    <t>Белоусов Иван</t>
  </si>
  <si>
    <t>16.05.2006</t>
  </si>
  <si>
    <t>Калининградская область</t>
  </si>
  <si>
    <t>Мальцев Даниил</t>
  </si>
  <si>
    <t>15.12.2005</t>
  </si>
  <si>
    <t>Чучва Егор</t>
  </si>
  <si>
    <t>10.10.2006</t>
  </si>
  <si>
    <t>Респ. Башкортостан</t>
  </si>
  <si>
    <t>Садыков Ильяс</t>
  </si>
  <si>
    <t>20.09.2006</t>
  </si>
  <si>
    <t>Шарапа Иван</t>
  </si>
  <si>
    <t>16.01.2006</t>
  </si>
  <si>
    <t>Хабипов Дамир</t>
  </si>
  <si>
    <t>22.06.2006</t>
  </si>
  <si>
    <t>Респ. Татарстан</t>
  </si>
  <si>
    <t>Мыцов Данила</t>
  </si>
  <si>
    <t>14.07.2006</t>
  </si>
  <si>
    <t>Ахтамов Кирилл</t>
  </si>
  <si>
    <t>13.07.2007</t>
  </si>
  <si>
    <t>Шматов Никита</t>
  </si>
  <si>
    <t>30.04.2005</t>
  </si>
  <si>
    <t>Иванов Алексей</t>
  </si>
  <si>
    <t>30.05.2007</t>
  </si>
  <si>
    <t>Михин Кирилл</t>
  </si>
  <si>
    <t>13.03.2005</t>
  </si>
  <si>
    <t>Шинкарецкий Виталий</t>
  </si>
  <si>
    <t>01.04.2005</t>
  </si>
  <si>
    <t>Московская область</t>
  </si>
  <si>
    <t>Вертунов Максим</t>
  </si>
  <si>
    <t>10.06.2008</t>
  </si>
  <si>
    <t>Макаров Семён</t>
  </si>
  <si>
    <t>15.05.2007</t>
  </si>
  <si>
    <t>Гурьянов Кирилл</t>
  </si>
  <si>
    <t>02.10.2008</t>
  </si>
  <si>
    <t>Дяченко Андрей</t>
  </si>
  <si>
    <t>11.02.2007</t>
  </si>
  <si>
    <t>Сергеев Георгий</t>
  </si>
  <si>
    <t>31.08.2005</t>
  </si>
  <si>
    <t>Стаценко Станислав</t>
  </si>
  <si>
    <t>15.01.2007</t>
  </si>
  <si>
    <t>Маликов Руслан</t>
  </si>
  <si>
    <t>19.09.2008</t>
  </si>
  <si>
    <t>Ермолаев Антон</t>
  </si>
  <si>
    <t>18.12.2005</t>
  </si>
  <si>
    <t>Ульяновская область</t>
  </si>
  <si>
    <t>Трифонов Кирилл</t>
  </si>
  <si>
    <t>26.11.2005</t>
  </si>
  <si>
    <t>Епифанов Вячеслав</t>
  </si>
  <si>
    <t>05.02.2005</t>
  </si>
  <si>
    <t>Аверин Валентин</t>
  </si>
  <si>
    <t>01.07.2005</t>
  </si>
  <si>
    <t>Новосибирская область</t>
  </si>
  <si>
    <t>Сергеев Егор</t>
  </si>
  <si>
    <t>03.06.2006</t>
  </si>
  <si>
    <t>Зотов Арсентий</t>
  </si>
  <si>
    <t>12.07.2005</t>
  </si>
  <si>
    <t>Вьюношев Матвей</t>
  </si>
  <si>
    <t>07.12.2006</t>
  </si>
  <si>
    <t>Мукадясов Роберт</t>
  </si>
  <si>
    <t>12.05.2005</t>
  </si>
  <si>
    <t>Зиманов Олег</t>
  </si>
  <si>
    <t>23.01.2006</t>
  </si>
  <si>
    <t>Уразов Артем</t>
  </si>
  <si>
    <t>04.09.2007</t>
  </si>
  <si>
    <t>Кпыпин Никита</t>
  </si>
  <si>
    <t>20.02.2007</t>
  </si>
  <si>
    <t>Косарев Сергей</t>
  </si>
  <si>
    <t>08.06.2006</t>
  </si>
  <si>
    <t>Скалкин Кирилл</t>
  </si>
  <si>
    <t>23.10.2008</t>
  </si>
  <si>
    <t>Ахунов Дамир</t>
  </si>
  <si>
    <t>03.06.2005</t>
  </si>
  <si>
    <t>Трифонов Степан</t>
  </si>
  <si>
    <t>28.03.2006</t>
  </si>
  <si>
    <t>18.07.2006</t>
  </si>
  <si>
    <t>Ахмедов Амир</t>
  </si>
  <si>
    <t>21.02.2006</t>
  </si>
  <si>
    <t>Холкин Геннадий</t>
  </si>
  <si>
    <t>19.10.2006</t>
  </si>
  <si>
    <t>Вовканец Евгений</t>
  </si>
  <si>
    <t>18.01.2006</t>
  </si>
  <si>
    <t>Шайдуллин Тимур</t>
  </si>
  <si>
    <t>21.09.2006</t>
  </si>
  <si>
    <t>Александров Дмитрий</t>
  </si>
  <si>
    <t>11.12.2007</t>
  </si>
  <si>
    <t>Ахунов Эльдар</t>
  </si>
  <si>
    <t>17.10.2006</t>
  </si>
  <si>
    <t>Жидков Степан</t>
  </si>
  <si>
    <t>03.02.2005</t>
  </si>
  <si>
    <t>Температура: +32/+37</t>
  </si>
  <si>
    <t>Влажность: 27%</t>
  </si>
  <si>
    <t>Барканова М.В. (ВК Великие Луки)</t>
  </si>
  <si>
    <t>Мухамадеева Н.С. (1К. Республика Башкортостан)</t>
  </si>
  <si>
    <t>Завьялов П.И. (ВК, Ульяновская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</si>
</sst>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72" formatCode="hh:mm:ss"/>
  </numFmts>
  <fonts count="21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13" fillId="2" borderId="21" xfId="2" applyFont="1" applyFill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49" fontId="9" fillId="0" borderId="0" xfId="2" applyNumberFormat="1" applyFont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49" fontId="14" fillId="0" borderId="16" xfId="2" applyNumberFormat="1" applyFont="1" applyBorder="1" applyAlignment="1">
      <alignment horizontal="right" vertical="center"/>
    </xf>
    <xf numFmtId="0" fontId="20" fillId="0" borderId="34" xfId="2" applyFont="1" applyBorder="1" applyAlignment="1">
      <alignment horizontal="center" vertical="center"/>
    </xf>
    <xf numFmtId="21" fontId="20" fillId="0" borderId="34" xfId="2" applyNumberFormat="1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 wrapText="1"/>
    </xf>
    <xf numFmtId="1" fontId="20" fillId="0" borderId="33" xfId="2" applyNumberFormat="1" applyFont="1" applyBorder="1" applyAlignment="1">
      <alignment horizontal="center" vertical="center"/>
    </xf>
    <xf numFmtId="2" fontId="20" fillId="0" borderId="34" xfId="2" applyNumberFormat="1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21" fontId="20" fillId="0" borderId="37" xfId="2" applyNumberFormat="1" applyFont="1" applyBorder="1" applyAlignment="1">
      <alignment horizontal="center" vertical="center"/>
    </xf>
    <xf numFmtId="0" fontId="20" fillId="0" borderId="38" xfId="2" applyFont="1" applyBorder="1" applyAlignment="1">
      <alignment horizontal="center" vertical="center" wrapText="1"/>
    </xf>
    <xf numFmtId="1" fontId="20" fillId="0" borderId="33" xfId="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4" fontId="14" fillId="0" borderId="22" xfId="2" applyNumberFormat="1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4" fontId="14" fillId="0" borderId="18" xfId="2" applyNumberFormat="1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3" fillId="0" borderId="19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3" fillId="0" borderId="2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0" xfId="8" applyFont="1" applyFill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6" xfId="2" applyNumberFormat="1" applyFont="1" applyBorder="1" applyAlignment="1">
      <alignment horizontal="left" vertical="center"/>
    </xf>
    <xf numFmtId="0" fontId="17" fillId="2" borderId="34" xfId="8" applyFont="1" applyFill="1" applyBorder="1" applyAlignment="1">
      <alignment horizontal="center" vertical="center" wrapText="1"/>
    </xf>
    <xf numFmtId="2" fontId="17" fillId="2" borderId="30" xfId="8" applyNumberFormat="1" applyFont="1" applyFill="1" applyBorder="1" applyAlignment="1">
      <alignment horizontal="center" vertical="center" wrapText="1"/>
    </xf>
    <xf numFmtId="2" fontId="17" fillId="2" borderId="34" xfId="8" applyNumberFormat="1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32" xfId="2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14" fontId="17" fillId="2" borderId="30" xfId="8" applyNumberFormat="1" applyFont="1" applyFill="1" applyBorder="1" applyAlignment="1">
      <alignment horizontal="center" vertical="center" wrapText="1"/>
    </xf>
    <xf numFmtId="14" fontId="17" fillId="2" borderId="34" xfId="8" applyNumberFormat="1" applyFont="1" applyFill="1" applyBorder="1" applyAlignment="1">
      <alignment horizontal="center" vertical="center" wrapText="1"/>
    </xf>
    <xf numFmtId="0" fontId="17" fillId="2" borderId="31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1" fontId="20" fillId="0" borderId="36" xfId="2" applyNumberFormat="1" applyFont="1" applyBorder="1" applyAlignment="1">
      <alignment horizontal="center" vertical="center"/>
    </xf>
    <xf numFmtId="0" fontId="9" fillId="0" borderId="37" xfId="2" applyFont="1" applyBorder="1" applyAlignment="1">
      <alignment horizontal="left" vertical="center"/>
    </xf>
    <xf numFmtId="2" fontId="20" fillId="0" borderId="37" xfId="0" applyNumberFormat="1" applyFont="1" applyBorder="1" applyAlignment="1">
      <alignment horizontal="center" vertical="center"/>
    </xf>
    <xf numFmtId="0" fontId="9" fillId="0" borderId="34" xfId="2" applyNumberFormat="1" applyFont="1" applyBorder="1" applyAlignment="1">
      <alignment horizontal="center" vertical="center"/>
    </xf>
    <xf numFmtId="0" fontId="9" fillId="0" borderId="37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172" fontId="9" fillId="0" borderId="34" xfId="2" applyNumberFormat="1" applyFont="1" applyBorder="1" applyAlignment="1">
      <alignment horizontal="center" vertical="center"/>
    </xf>
    <xf numFmtId="172" fontId="20" fillId="0" borderId="34" xfId="2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тартовый протокол Смирнов_20101106_Results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54E5-CF17-4D25-BBD8-EA4A96F38DA0}">
  <sheetPr>
    <tabColor theme="3" tint="-0.249977111117893"/>
    <outlinePr summaryBelow="0"/>
    <pageSetUpPr fitToPage="1"/>
  </sheetPr>
  <dimension ref="A1:AA84"/>
  <sheetViews>
    <sheetView tabSelected="1" view="pageBreakPreview" topLeftCell="F64" zoomScale="91" zoomScaleNormal="70" zoomScaleSheetLayoutView="91" zoomScalePageLayoutView="50" workbookViewId="0">
      <selection activeCell="I72" sqref="I72"/>
    </sheetView>
  </sheetViews>
  <sheetFormatPr defaultColWidth="9.109375" defaultRowHeight="13.8" x14ac:dyDescent="0.25"/>
  <cols>
    <col min="1" max="1" width="7" style="2" customWidth="1"/>
    <col min="2" max="2" width="7.88671875" style="50" customWidth="1"/>
    <col min="3" max="3" width="14.6640625" style="50" customWidth="1"/>
    <col min="4" max="4" width="23.5546875" style="2" customWidth="1"/>
    <col min="5" max="5" width="11.6640625" style="19" customWidth="1"/>
    <col min="6" max="6" width="10.88671875" style="2" customWidth="1"/>
    <col min="7" max="7" width="25.109375" style="2" customWidth="1"/>
    <col min="8" max="8" width="10" style="41" customWidth="1"/>
    <col min="9" max="9" width="17.44140625" style="2" customWidth="1"/>
    <col min="10" max="10" width="11.5546875" style="47" customWidth="1"/>
    <col min="11" max="11" width="14.44140625" style="2" customWidth="1"/>
    <col min="12" max="12" width="16.88671875" style="2" customWidth="1"/>
    <col min="13" max="16384" width="9.109375" style="2"/>
  </cols>
  <sheetData>
    <row r="1" spans="1:27" ht="21.75" customHeight="1" x14ac:dyDescent="0.25">
      <c r="A1" s="127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27" ht="21.75" customHeight="1" x14ac:dyDescent="0.25">
      <c r="A2" s="127" t="s">
        <v>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27" ht="21.75" customHeight="1" x14ac:dyDescent="0.25">
      <c r="A3" s="127" t="s">
        <v>61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27" ht="21.75" customHeight="1" x14ac:dyDescent="0.25">
      <c r="A4" s="127" t="s">
        <v>58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5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27" s="3" customFormat="1" ht="28.8" x14ac:dyDescent="0.25">
      <c r="A6" s="103" t="s">
        <v>36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21"/>
      <c r="N6" s="21"/>
      <c r="O6" s="21"/>
      <c r="P6" s="21"/>
      <c r="Q6" s="21"/>
      <c r="R6" s="21"/>
      <c r="S6" s="21"/>
      <c r="T6" s="21"/>
    </row>
    <row r="7" spans="1:27" s="3" customFormat="1" ht="18" customHeight="1" x14ac:dyDescent="0.25">
      <c r="A7" s="114" t="s">
        <v>12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27" s="3" customFormat="1" ht="9" customHeight="1" thickBo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27" ht="19.5" customHeight="1" thickTop="1" x14ac:dyDescent="0.25">
      <c r="A9" s="111" t="s">
        <v>17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27" ht="18" customHeight="1" x14ac:dyDescent="0.2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27" ht="19.5" customHeight="1" x14ac:dyDescent="0.25">
      <c r="A11" s="104" t="s">
        <v>59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1:27" ht="5.25" customHeight="1" x14ac:dyDescent="0.25">
      <c r="A12" s="120" t="s">
        <v>28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27" ht="15.6" x14ac:dyDescent="0.25">
      <c r="A13" s="123" t="s">
        <v>55</v>
      </c>
      <c r="B13" s="124"/>
      <c r="C13" s="124"/>
      <c r="D13" s="124"/>
      <c r="E13" s="4"/>
      <c r="F13" s="59" t="s">
        <v>62</v>
      </c>
      <c r="G13" s="59"/>
      <c r="H13" s="22"/>
      <c r="J13" s="23"/>
      <c r="K13" s="5"/>
      <c r="L13" s="6" t="s">
        <v>47</v>
      </c>
    </row>
    <row r="14" spans="1:27" ht="15.6" x14ac:dyDescent="0.25">
      <c r="A14" s="115" t="s">
        <v>56</v>
      </c>
      <c r="B14" s="116"/>
      <c r="C14" s="116"/>
      <c r="D14" s="116"/>
      <c r="E14" s="7"/>
      <c r="F14" s="55" t="s">
        <v>63</v>
      </c>
      <c r="G14" s="55"/>
      <c r="H14" s="24"/>
      <c r="J14" s="25"/>
      <c r="K14" s="8"/>
      <c r="L14" s="9" t="s">
        <v>64</v>
      </c>
    </row>
    <row r="15" spans="1:27" ht="14.4" x14ac:dyDescent="0.25">
      <c r="A15" s="117" t="s">
        <v>7</v>
      </c>
      <c r="B15" s="118"/>
      <c r="C15" s="118"/>
      <c r="D15" s="118"/>
      <c r="E15" s="118"/>
      <c r="F15" s="118"/>
      <c r="G15" s="119"/>
      <c r="H15" s="107" t="s">
        <v>0</v>
      </c>
      <c r="I15" s="108"/>
      <c r="J15" s="108"/>
      <c r="K15" s="108"/>
      <c r="L15" s="109"/>
    </row>
    <row r="16" spans="1:27" ht="14.4" x14ac:dyDescent="0.25">
      <c r="A16" s="26" t="s">
        <v>13</v>
      </c>
      <c r="B16" s="10"/>
      <c r="C16" s="10"/>
      <c r="D16" s="27"/>
      <c r="E16" s="28"/>
      <c r="F16" s="27"/>
      <c r="G16" s="27"/>
      <c r="H16" s="129" t="s">
        <v>37</v>
      </c>
      <c r="I16" s="130"/>
      <c r="J16" s="130"/>
      <c r="K16" s="130"/>
      <c r="L16" s="131"/>
    </row>
    <row r="17" spans="1:12" ht="14.4" x14ac:dyDescent="0.25">
      <c r="A17" s="26" t="s">
        <v>14</v>
      </c>
      <c r="B17" s="10"/>
      <c r="C17" s="10"/>
      <c r="D17" s="11"/>
      <c r="E17" s="54"/>
      <c r="F17" s="29"/>
      <c r="G17" s="28" t="s">
        <v>160</v>
      </c>
      <c r="H17" s="129" t="s">
        <v>38</v>
      </c>
      <c r="I17" s="130"/>
      <c r="J17" s="130"/>
      <c r="K17" s="130"/>
      <c r="L17" s="131"/>
    </row>
    <row r="18" spans="1:12" ht="14.4" x14ac:dyDescent="0.25">
      <c r="A18" s="26" t="s">
        <v>15</v>
      </c>
      <c r="B18" s="10"/>
      <c r="C18" s="10"/>
      <c r="D18" s="11"/>
      <c r="E18" s="54"/>
      <c r="F18" s="29"/>
      <c r="G18" s="28" t="s">
        <v>161</v>
      </c>
      <c r="H18" s="129" t="s">
        <v>39</v>
      </c>
      <c r="I18" s="130"/>
      <c r="J18" s="130"/>
      <c r="K18" s="130"/>
      <c r="L18" s="131"/>
    </row>
    <row r="19" spans="1:12" ht="16.2" thickBot="1" x14ac:dyDescent="0.3">
      <c r="A19" s="26" t="s">
        <v>11</v>
      </c>
      <c r="B19" s="57"/>
      <c r="C19" s="57"/>
      <c r="D19" s="29"/>
      <c r="F19" s="60"/>
      <c r="G19" s="28" t="s">
        <v>162</v>
      </c>
      <c r="H19" s="58" t="s">
        <v>30</v>
      </c>
      <c r="J19" s="12">
        <v>122</v>
      </c>
      <c r="K19" s="53"/>
      <c r="L19" s="73" t="s">
        <v>65</v>
      </c>
    </row>
    <row r="20" spans="1:12" ht="7.5" customHeight="1" thickTop="1" thickBot="1" x14ac:dyDescent="0.3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5">
      <c r="A21" s="141" t="s">
        <v>4</v>
      </c>
      <c r="B21" s="125" t="s">
        <v>9</v>
      </c>
      <c r="C21" s="125" t="s">
        <v>26</v>
      </c>
      <c r="D21" s="125" t="s">
        <v>1</v>
      </c>
      <c r="E21" s="139" t="s">
        <v>25</v>
      </c>
      <c r="F21" s="125" t="s">
        <v>6</v>
      </c>
      <c r="G21" s="125" t="s">
        <v>31</v>
      </c>
      <c r="H21" s="125" t="s">
        <v>5</v>
      </c>
      <c r="I21" s="125" t="s">
        <v>21</v>
      </c>
      <c r="J21" s="133" t="s">
        <v>18</v>
      </c>
      <c r="K21" s="135" t="s">
        <v>20</v>
      </c>
      <c r="L21" s="137" t="s">
        <v>10</v>
      </c>
    </row>
    <row r="22" spans="1:12" s="18" customFormat="1" ht="13.5" customHeight="1" x14ac:dyDescent="0.25">
      <c r="A22" s="142"/>
      <c r="B22" s="132"/>
      <c r="C22" s="132"/>
      <c r="D22" s="132"/>
      <c r="E22" s="140"/>
      <c r="F22" s="132"/>
      <c r="G22" s="132"/>
      <c r="H22" s="132"/>
      <c r="I22" s="132"/>
      <c r="J22" s="134"/>
      <c r="K22" s="136"/>
      <c r="L22" s="138"/>
    </row>
    <row r="23" spans="1:12" ht="21.75" customHeight="1" x14ac:dyDescent="0.25">
      <c r="A23" s="83">
        <v>1</v>
      </c>
      <c r="B23" s="146">
        <v>40</v>
      </c>
      <c r="C23" s="146">
        <v>10077957971</v>
      </c>
      <c r="D23" s="148" t="s">
        <v>66</v>
      </c>
      <c r="E23" s="149" t="s">
        <v>67</v>
      </c>
      <c r="F23" s="149" t="s">
        <v>19</v>
      </c>
      <c r="G23" s="149" t="s">
        <v>68</v>
      </c>
      <c r="H23" s="151">
        <v>0.12809027777777779</v>
      </c>
      <c r="I23" s="152" t="s">
        <v>28</v>
      </c>
      <c r="J23" s="76">
        <f>IFERROR($J$19*3600/(HOUR(H23)*3600+MINUTE(H23)*60+SECOND(H23)),"")</f>
        <v>39.685551640010843</v>
      </c>
      <c r="K23" s="74" t="s">
        <v>19</v>
      </c>
      <c r="L23" s="77"/>
    </row>
    <row r="24" spans="1:12" ht="21.75" customHeight="1" x14ac:dyDescent="0.25">
      <c r="A24" s="78">
        <v>2</v>
      </c>
      <c r="B24" s="146">
        <v>22</v>
      </c>
      <c r="C24" s="146">
        <v>10084014613</v>
      </c>
      <c r="D24" s="148" t="s">
        <v>69</v>
      </c>
      <c r="E24" s="149" t="s">
        <v>70</v>
      </c>
      <c r="F24" s="149" t="s">
        <v>23</v>
      </c>
      <c r="G24" s="149" t="s">
        <v>71</v>
      </c>
      <c r="H24" s="151">
        <v>0.12812500000000002</v>
      </c>
      <c r="I24" s="152">
        <f>H24-$H$23</f>
        <v>3.472222222222765E-5</v>
      </c>
      <c r="J24" s="76">
        <f t="shared" ref="J24:J43" si="0">IFERROR($J$19*3600/(HOUR(H24)*3600+MINUTE(H24)*60+SECOND(H24)),"")</f>
        <v>39.674796747967477</v>
      </c>
      <c r="K24" s="74" t="s">
        <v>19</v>
      </c>
      <c r="L24" s="77"/>
    </row>
    <row r="25" spans="1:12" ht="21.75" customHeight="1" x14ac:dyDescent="0.25">
      <c r="A25" s="83">
        <v>3</v>
      </c>
      <c r="B25" s="146">
        <v>39</v>
      </c>
      <c r="C25" s="146">
        <v>10089713462</v>
      </c>
      <c r="D25" s="148" t="s">
        <v>72</v>
      </c>
      <c r="E25" s="149" t="s">
        <v>73</v>
      </c>
      <c r="F25" s="149" t="s">
        <v>19</v>
      </c>
      <c r="G25" s="149" t="s">
        <v>68</v>
      </c>
      <c r="H25" s="151">
        <v>0.13428240740740741</v>
      </c>
      <c r="I25" s="152">
        <f t="shared" ref="I25:I43" si="1">H25-$H$23</f>
        <v>6.1921296296296169E-3</v>
      </c>
      <c r="J25" s="76">
        <f t="shared" si="0"/>
        <v>37.855542147905531</v>
      </c>
      <c r="K25" s="74" t="s">
        <v>19</v>
      </c>
      <c r="L25" s="77"/>
    </row>
    <row r="26" spans="1:12" ht="21.75" customHeight="1" x14ac:dyDescent="0.25">
      <c r="A26" s="78">
        <v>4</v>
      </c>
      <c r="B26" s="146">
        <v>2</v>
      </c>
      <c r="C26" s="146">
        <v>10104991871</v>
      </c>
      <c r="D26" s="148" t="s">
        <v>74</v>
      </c>
      <c r="E26" s="149" t="s">
        <v>75</v>
      </c>
      <c r="F26" s="149" t="s">
        <v>23</v>
      </c>
      <c r="G26" s="149" t="s">
        <v>76</v>
      </c>
      <c r="H26" s="151">
        <v>0.13567129629629629</v>
      </c>
      <c r="I26" s="152">
        <f t="shared" si="1"/>
        <v>7.5810185185185008E-3</v>
      </c>
      <c r="J26" s="76">
        <f t="shared" si="0"/>
        <v>37.468008872206106</v>
      </c>
      <c r="K26" s="74" t="s">
        <v>23</v>
      </c>
      <c r="L26" s="77"/>
    </row>
    <row r="27" spans="1:12" ht="21.75" customHeight="1" x14ac:dyDescent="0.25">
      <c r="A27" s="83">
        <v>5</v>
      </c>
      <c r="B27" s="146">
        <v>41</v>
      </c>
      <c r="C27" s="146">
        <v>10092779066</v>
      </c>
      <c r="D27" s="148" t="s">
        <v>77</v>
      </c>
      <c r="E27" s="149" t="s">
        <v>78</v>
      </c>
      <c r="F27" s="149" t="s">
        <v>23</v>
      </c>
      <c r="G27" s="149" t="s">
        <v>68</v>
      </c>
      <c r="H27" s="151">
        <v>0.13664351851851853</v>
      </c>
      <c r="I27" s="152">
        <f t="shared" si="1"/>
        <v>8.5532407407407363E-3</v>
      </c>
      <c r="J27" s="76">
        <f t="shared" si="0"/>
        <v>37.20142300525157</v>
      </c>
      <c r="K27" s="74" t="s">
        <v>23</v>
      </c>
      <c r="L27" s="77"/>
    </row>
    <row r="28" spans="1:12" ht="21.75" customHeight="1" x14ac:dyDescent="0.25">
      <c r="A28" s="78">
        <v>6</v>
      </c>
      <c r="B28" s="146">
        <v>21</v>
      </c>
      <c r="C28" s="146">
        <v>10105272060</v>
      </c>
      <c r="D28" s="148" t="s">
        <v>79</v>
      </c>
      <c r="E28" s="149" t="s">
        <v>80</v>
      </c>
      <c r="F28" s="149" t="s">
        <v>23</v>
      </c>
      <c r="G28" s="149" t="s">
        <v>71</v>
      </c>
      <c r="H28" s="151">
        <v>0.13780092592592594</v>
      </c>
      <c r="I28" s="152">
        <f t="shared" si="1"/>
        <v>9.7106481481481488E-3</v>
      </c>
      <c r="J28" s="76">
        <f t="shared" si="0"/>
        <v>36.888963547791029</v>
      </c>
      <c r="K28" s="74" t="s">
        <v>23</v>
      </c>
      <c r="L28" s="77"/>
    </row>
    <row r="29" spans="1:12" ht="21.75" customHeight="1" x14ac:dyDescent="0.25">
      <c r="A29" s="83">
        <v>7</v>
      </c>
      <c r="B29" s="146">
        <v>43</v>
      </c>
      <c r="C29" s="146">
        <v>10096563278</v>
      </c>
      <c r="D29" s="148" t="s">
        <v>81</v>
      </c>
      <c r="E29" s="149" t="s">
        <v>82</v>
      </c>
      <c r="F29" s="149" t="s">
        <v>23</v>
      </c>
      <c r="G29" s="149" t="s">
        <v>83</v>
      </c>
      <c r="H29" s="151">
        <v>0.13780092592592594</v>
      </c>
      <c r="I29" s="152">
        <f t="shared" si="1"/>
        <v>9.7106481481481488E-3</v>
      </c>
      <c r="J29" s="76">
        <f t="shared" si="0"/>
        <v>36.888963547791029</v>
      </c>
      <c r="K29" s="74" t="s">
        <v>23</v>
      </c>
      <c r="L29" s="77"/>
    </row>
    <row r="30" spans="1:12" ht="21.75" customHeight="1" x14ac:dyDescent="0.25">
      <c r="A30" s="78">
        <v>8</v>
      </c>
      <c r="B30" s="146">
        <v>26</v>
      </c>
      <c r="C30" s="146">
        <v>10096408987</v>
      </c>
      <c r="D30" s="148" t="s">
        <v>84</v>
      </c>
      <c r="E30" s="149" t="s">
        <v>85</v>
      </c>
      <c r="F30" s="149" t="s">
        <v>23</v>
      </c>
      <c r="G30" s="149" t="s">
        <v>41</v>
      </c>
      <c r="H30" s="151">
        <v>0.13784722222222223</v>
      </c>
      <c r="I30" s="152">
        <f t="shared" si="1"/>
        <v>9.7569444444444431E-3</v>
      </c>
      <c r="J30" s="76">
        <f t="shared" si="0"/>
        <v>36.876574307304786</v>
      </c>
      <c r="K30" s="74" t="s">
        <v>23</v>
      </c>
      <c r="L30" s="77"/>
    </row>
    <row r="31" spans="1:12" ht="21.75" customHeight="1" x14ac:dyDescent="0.25">
      <c r="A31" s="83">
        <v>9</v>
      </c>
      <c r="B31" s="146">
        <v>9</v>
      </c>
      <c r="C31" s="146">
        <v>10131547845</v>
      </c>
      <c r="D31" s="148" t="s">
        <v>86</v>
      </c>
      <c r="E31" s="149" t="s">
        <v>87</v>
      </c>
      <c r="F31" s="149" t="s">
        <v>23</v>
      </c>
      <c r="G31" s="149" t="s">
        <v>35</v>
      </c>
      <c r="H31" s="151">
        <v>0.13853009259259261</v>
      </c>
      <c r="I31" s="152">
        <f t="shared" si="1"/>
        <v>1.0439814814814818E-2</v>
      </c>
      <c r="J31" s="76">
        <f t="shared" si="0"/>
        <v>36.694794886790874</v>
      </c>
      <c r="K31" s="74" t="s">
        <v>23</v>
      </c>
      <c r="L31" s="77"/>
    </row>
    <row r="32" spans="1:12" ht="21.75" customHeight="1" x14ac:dyDescent="0.25">
      <c r="A32" s="78">
        <v>10</v>
      </c>
      <c r="B32" s="146">
        <v>28</v>
      </c>
      <c r="C32" s="146">
        <v>10117846492</v>
      </c>
      <c r="D32" s="148" t="s">
        <v>88</v>
      </c>
      <c r="E32" s="149" t="s">
        <v>89</v>
      </c>
      <c r="F32" s="149" t="s">
        <v>23</v>
      </c>
      <c r="G32" s="149" t="s">
        <v>41</v>
      </c>
      <c r="H32" s="151">
        <v>0.13853009259259261</v>
      </c>
      <c r="I32" s="152">
        <f t="shared" si="1"/>
        <v>1.0439814814814818E-2</v>
      </c>
      <c r="J32" s="76">
        <f t="shared" si="0"/>
        <v>36.694794886790874</v>
      </c>
      <c r="K32" s="74" t="s">
        <v>23</v>
      </c>
      <c r="L32" s="77"/>
    </row>
    <row r="33" spans="1:12" ht="21.75" customHeight="1" x14ac:dyDescent="0.25">
      <c r="A33" s="83">
        <v>11</v>
      </c>
      <c r="B33" s="146">
        <v>13</v>
      </c>
      <c r="C33" s="146">
        <v>10130809433</v>
      </c>
      <c r="D33" s="148" t="s">
        <v>90</v>
      </c>
      <c r="E33" s="149" t="s">
        <v>91</v>
      </c>
      <c r="F33" s="149" t="s">
        <v>23</v>
      </c>
      <c r="G33" s="149" t="s">
        <v>35</v>
      </c>
      <c r="H33" s="151">
        <v>0.13855324074074074</v>
      </c>
      <c r="I33" s="152">
        <f t="shared" si="1"/>
        <v>1.0462962962962952E-2</v>
      </c>
      <c r="J33" s="76">
        <f t="shared" si="0"/>
        <v>36.688664271990646</v>
      </c>
      <c r="K33" s="74" t="s">
        <v>23</v>
      </c>
      <c r="L33" s="77"/>
    </row>
    <row r="34" spans="1:12" ht="21.75" customHeight="1" x14ac:dyDescent="0.25">
      <c r="A34" s="78">
        <v>12</v>
      </c>
      <c r="B34" s="146">
        <v>25</v>
      </c>
      <c r="C34" s="146">
        <v>10083942972</v>
      </c>
      <c r="D34" s="148" t="s">
        <v>92</v>
      </c>
      <c r="E34" s="149" t="s">
        <v>93</v>
      </c>
      <c r="F34" s="149" t="s">
        <v>23</v>
      </c>
      <c r="G34" s="149" t="s">
        <v>41</v>
      </c>
      <c r="H34" s="151">
        <v>0.13866898148148146</v>
      </c>
      <c r="I34" s="152">
        <f t="shared" si="1"/>
        <v>1.0578703703703674E-2</v>
      </c>
      <c r="J34" s="76">
        <f t="shared" si="0"/>
        <v>36.658041899674487</v>
      </c>
      <c r="K34" s="74" t="s">
        <v>23</v>
      </c>
      <c r="L34" s="77"/>
    </row>
    <row r="35" spans="1:12" ht="21.75" customHeight="1" x14ac:dyDescent="0.25">
      <c r="A35" s="83">
        <v>13</v>
      </c>
      <c r="B35" s="146">
        <v>16</v>
      </c>
      <c r="C35" s="146">
        <v>10114988632</v>
      </c>
      <c r="D35" s="148" t="s">
        <v>94</v>
      </c>
      <c r="E35" s="149" t="s">
        <v>95</v>
      </c>
      <c r="F35" s="149" t="s">
        <v>23</v>
      </c>
      <c r="G35" s="149" t="s">
        <v>96</v>
      </c>
      <c r="H35" s="151">
        <v>0.14462962962962964</v>
      </c>
      <c r="I35" s="152">
        <f t="shared" si="1"/>
        <v>1.6539351851851847E-2</v>
      </c>
      <c r="J35" s="76">
        <f t="shared" si="0"/>
        <v>35.147247119078102</v>
      </c>
      <c r="K35" s="74"/>
      <c r="L35" s="77"/>
    </row>
    <row r="36" spans="1:12" ht="21.75" customHeight="1" x14ac:dyDescent="0.25">
      <c r="A36" s="78">
        <v>14</v>
      </c>
      <c r="B36" s="146">
        <v>12</v>
      </c>
      <c r="C36" s="146">
        <v>10140222473</v>
      </c>
      <c r="D36" s="148" t="s">
        <v>97</v>
      </c>
      <c r="E36" s="149" t="s">
        <v>98</v>
      </c>
      <c r="F36" s="149" t="s">
        <v>27</v>
      </c>
      <c r="G36" s="149" t="s">
        <v>35</v>
      </c>
      <c r="H36" s="151">
        <v>0.14462962962962964</v>
      </c>
      <c r="I36" s="152">
        <f t="shared" si="1"/>
        <v>1.6539351851851847E-2</v>
      </c>
      <c r="J36" s="76">
        <f t="shared" si="0"/>
        <v>35.147247119078102</v>
      </c>
      <c r="K36" s="74"/>
      <c r="L36" s="77"/>
    </row>
    <row r="37" spans="1:12" ht="21.75" customHeight="1" x14ac:dyDescent="0.25">
      <c r="A37" s="83">
        <v>15</v>
      </c>
      <c r="B37" s="146">
        <v>31</v>
      </c>
      <c r="C37" s="146">
        <v>10107167907</v>
      </c>
      <c r="D37" s="148" t="s">
        <v>99</v>
      </c>
      <c r="E37" s="149" t="s">
        <v>100</v>
      </c>
      <c r="F37" s="149" t="s">
        <v>23</v>
      </c>
      <c r="G37" s="149" t="s">
        <v>42</v>
      </c>
      <c r="H37" s="151">
        <v>0.14501157407407408</v>
      </c>
      <c r="I37" s="152">
        <f t="shared" si="1"/>
        <v>1.6921296296296295E-2</v>
      </c>
      <c r="J37" s="76">
        <f t="shared" si="0"/>
        <v>35.054673158272806</v>
      </c>
      <c r="K37" s="74"/>
      <c r="L37" s="77"/>
    </row>
    <row r="38" spans="1:12" ht="21.75" customHeight="1" x14ac:dyDescent="0.25">
      <c r="A38" s="78">
        <v>16</v>
      </c>
      <c r="B38" s="146">
        <v>5</v>
      </c>
      <c r="C38" s="146">
        <v>10133917170</v>
      </c>
      <c r="D38" s="148" t="s">
        <v>101</v>
      </c>
      <c r="E38" s="149" t="s">
        <v>102</v>
      </c>
      <c r="F38" s="149" t="s">
        <v>27</v>
      </c>
      <c r="G38" s="149" t="s">
        <v>76</v>
      </c>
      <c r="H38" s="151">
        <v>0.1459027777777778</v>
      </c>
      <c r="I38" s="152">
        <f t="shared" si="1"/>
        <v>1.7812500000000009E-2</v>
      </c>
      <c r="J38" s="76">
        <f t="shared" si="0"/>
        <v>34.840552118039028</v>
      </c>
      <c r="K38" s="74"/>
      <c r="L38" s="77"/>
    </row>
    <row r="39" spans="1:12" ht="21.75" customHeight="1" x14ac:dyDescent="0.25">
      <c r="A39" s="83">
        <v>17</v>
      </c>
      <c r="B39" s="146">
        <v>19</v>
      </c>
      <c r="C39" s="146">
        <v>10104034605</v>
      </c>
      <c r="D39" s="148" t="s">
        <v>103</v>
      </c>
      <c r="E39" s="149" t="s">
        <v>104</v>
      </c>
      <c r="F39" s="149" t="s">
        <v>23</v>
      </c>
      <c r="G39" s="149" t="s">
        <v>40</v>
      </c>
      <c r="H39" s="151">
        <v>0.1459027777777778</v>
      </c>
      <c r="I39" s="152">
        <f t="shared" si="1"/>
        <v>1.7812500000000009E-2</v>
      </c>
      <c r="J39" s="76">
        <f t="shared" si="0"/>
        <v>34.840552118039028</v>
      </c>
      <c r="K39" s="74"/>
      <c r="L39" s="77"/>
    </row>
    <row r="40" spans="1:12" ht="21.75" customHeight="1" x14ac:dyDescent="0.25">
      <c r="A40" s="78">
        <v>18</v>
      </c>
      <c r="B40" s="146">
        <v>42</v>
      </c>
      <c r="C40" s="146">
        <v>10102489978</v>
      </c>
      <c r="D40" s="148" t="s">
        <v>105</v>
      </c>
      <c r="E40" s="149" t="s">
        <v>106</v>
      </c>
      <c r="F40" s="149" t="s">
        <v>23</v>
      </c>
      <c r="G40" s="149" t="s">
        <v>68</v>
      </c>
      <c r="H40" s="151">
        <v>0.1459027777777778</v>
      </c>
      <c r="I40" s="152">
        <f t="shared" si="1"/>
        <v>1.7812500000000009E-2</v>
      </c>
      <c r="J40" s="76">
        <f t="shared" si="0"/>
        <v>34.840552118039028</v>
      </c>
      <c r="K40" s="74"/>
      <c r="L40" s="77"/>
    </row>
    <row r="41" spans="1:12" ht="21.75" customHeight="1" x14ac:dyDescent="0.25">
      <c r="A41" s="83">
        <v>19</v>
      </c>
      <c r="B41" s="146">
        <v>7</v>
      </c>
      <c r="C41" s="146">
        <v>10133902824</v>
      </c>
      <c r="D41" s="148" t="s">
        <v>107</v>
      </c>
      <c r="E41" s="149" t="s">
        <v>108</v>
      </c>
      <c r="F41" s="149" t="s">
        <v>27</v>
      </c>
      <c r="G41" s="149" t="s">
        <v>76</v>
      </c>
      <c r="H41" s="151">
        <v>0.1459027777777778</v>
      </c>
      <c r="I41" s="152">
        <f t="shared" si="1"/>
        <v>1.7812500000000009E-2</v>
      </c>
      <c r="J41" s="76">
        <f t="shared" si="0"/>
        <v>34.840552118039028</v>
      </c>
      <c r="K41" s="74"/>
      <c r="L41" s="77"/>
    </row>
    <row r="42" spans="1:12" ht="21.75" customHeight="1" x14ac:dyDescent="0.25">
      <c r="A42" s="78">
        <v>20</v>
      </c>
      <c r="B42" s="146">
        <v>6</v>
      </c>
      <c r="C42" s="146">
        <v>10129113246</v>
      </c>
      <c r="D42" s="148" t="s">
        <v>109</v>
      </c>
      <c r="E42" s="149" t="s">
        <v>110</v>
      </c>
      <c r="F42" s="149" t="s">
        <v>27</v>
      </c>
      <c r="G42" s="149" t="s">
        <v>76</v>
      </c>
      <c r="H42" s="151">
        <v>0.1459027777777778</v>
      </c>
      <c r="I42" s="152">
        <f t="shared" si="1"/>
        <v>1.7812500000000009E-2</v>
      </c>
      <c r="J42" s="76">
        <f t="shared" si="0"/>
        <v>34.840552118039028</v>
      </c>
      <c r="K42" s="74"/>
      <c r="L42" s="77"/>
    </row>
    <row r="43" spans="1:12" ht="21.75" customHeight="1" x14ac:dyDescent="0.25">
      <c r="A43" s="83">
        <v>21</v>
      </c>
      <c r="B43" s="146">
        <v>29</v>
      </c>
      <c r="C43" s="146">
        <v>10131540973</v>
      </c>
      <c r="D43" s="148" t="s">
        <v>111</v>
      </c>
      <c r="E43" s="149" t="s">
        <v>112</v>
      </c>
      <c r="F43" s="149" t="s">
        <v>27</v>
      </c>
      <c r="G43" s="149" t="s">
        <v>113</v>
      </c>
      <c r="H43" s="151">
        <v>0.1459027777777778</v>
      </c>
      <c r="I43" s="152">
        <f t="shared" si="1"/>
        <v>1.7812500000000009E-2</v>
      </c>
      <c r="J43" s="76">
        <f t="shared" si="0"/>
        <v>34.840552118039028</v>
      </c>
      <c r="K43" s="74"/>
      <c r="L43" s="77"/>
    </row>
    <row r="44" spans="1:12" ht="21.75" customHeight="1" x14ac:dyDescent="0.25">
      <c r="A44" s="78" t="s">
        <v>48</v>
      </c>
      <c r="B44" s="146">
        <v>32</v>
      </c>
      <c r="C44" s="146">
        <v>10077687179</v>
      </c>
      <c r="D44" s="148" t="s">
        <v>114</v>
      </c>
      <c r="E44" s="149" t="s">
        <v>115</v>
      </c>
      <c r="F44" s="149" t="s">
        <v>23</v>
      </c>
      <c r="G44" s="149" t="s">
        <v>42</v>
      </c>
      <c r="H44" s="149"/>
      <c r="I44" s="75"/>
      <c r="J44" s="79"/>
      <c r="K44" s="74"/>
      <c r="L44" s="77"/>
    </row>
    <row r="45" spans="1:12" ht="21.75" customHeight="1" x14ac:dyDescent="0.25">
      <c r="A45" s="78" t="s">
        <v>48</v>
      </c>
      <c r="B45" s="146">
        <v>17</v>
      </c>
      <c r="C45" s="146">
        <v>10084014512</v>
      </c>
      <c r="D45" s="148" t="s">
        <v>116</v>
      </c>
      <c r="E45" s="149" t="s">
        <v>117</v>
      </c>
      <c r="F45" s="149" t="s">
        <v>23</v>
      </c>
      <c r="G45" s="149" t="s">
        <v>96</v>
      </c>
      <c r="H45" s="149"/>
      <c r="I45" s="75"/>
      <c r="J45" s="76" t="str">
        <f>IFERROR($J$19*3600/(HOUR(H45)*3600+MINUTE(H45)*60+SECOND(H45)),"")</f>
        <v/>
      </c>
      <c r="K45" s="74"/>
      <c r="L45" s="77"/>
    </row>
    <row r="46" spans="1:12" ht="21.75" customHeight="1" x14ac:dyDescent="0.25">
      <c r="A46" s="78" t="s">
        <v>48</v>
      </c>
      <c r="B46" s="146">
        <v>30</v>
      </c>
      <c r="C46" s="146">
        <v>10083057141</v>
      </c>
      <c r="D46" s="148" t="s">
        <v>118</v>
      </c>
      <c r="E46" s="149" t="s">
        <v>119</v>
      </c>
      <c r="F46" s="149" t="s">
        <v>23</v>
      </c>
      <c r="G46" s="149" t="s">
        <v>120</v>
      </c>
      <c r="H46" s="149"/>
      <c r="I46" s="75"/>
      <c r="J46" s="79" t="str">
        <f>J45</f>
        <v/>
      </c>
      <c r="K46" s="74"/>
      <c r="L46" s="77"/>
    </row>
    <row r="47" spans="1:12" ht="21.75" customHeight="1" x14ac:dyDescent="0.25">
      <c r="A47" s="78" t="s">
        <v>48</v>
      </c>
      <c r="B47" s="146">
        <v>27</v>
      </c>
      <c r="C47" s="146">
        <v>10091971138</v>
      </c>
      <c r="D47" s="148" t="s">
        <v>121</v>
      </c>
      <c r="E47" s="149" t="s">
        <v>122</v>
      </c>
      <c r="F47" s="149" t="s">
        <v>23</v>
      </c>
      <c r="G47" s="149" t="s">
        <v>41</v>
      </c>
      <c r="H47" s="149"/>
      <c r="I47" s="75"/>
      <c r="J47" s="76" t="str">
        <f>IFERROR($J$19*3600/(HOUR(H47)*3600+MINUTE(H47)*60+SECOND(H47)),"")</f>
        <v/>
      </c>
      <c r="K47" s="74"/>
      <c r="L47" s="77"/>
    </row>
    <row r="48" spans="1:12" ht="21.75" customHeight="1" x14ac:dyDescent="0.25">
      <c r="A48" s="78" t="s">
        <v>48</v>
      </c>
      <c r="B48" s="146">
        <v>24</v>
      </c>
      <c r="C48" s="146">
        <v>10104991972</v>
      </c>
      <c r="D48" s="148" t="s">
        <v>123</v>
      </c>
      <c r="E48" s="149" t="s">
        <v>124</v>
      </c>
      <c r="F48" s="149" t="s">
        <v>23</v>
      </c>
      <c r="G48" s="149" t="s">
        <v>41</v>
      </c>
      <c r="H48" s="149"/>
      <c r="I48" s="75"/>
      <c r="J48" s="79" t="str">
        <f>J47</f>
        <v/>
      </c>
      <c r="K48" s="74"/>
      <c r="L48" s="77"/>
    </row>
    <row r="49" spans="1:12" ht="21.75" customHeight="1" x14ac:dyDescent="0.25">
      <c r="A49" s="78" t="s">
        <v>48</v>
      </c>
      <c r="B49" s="146">
        <v>36</v>
      </c>
      <c r="C49" s="146">
        <v>10089944343</v>
      </c>
      <c r="D49" s="148" t="s">
        <v>125</v>
      </c>
      <c r="E49" s="149" t="s">
        <v>126</v>
      </c>
      <c r="F49" s="149" t="s">
        <v>27</v>
      </c>
      <c r="G49" s="149" t="s">
        <v>42</v>
      </c>
      <c r="H49" s="149"/>
      <c r="I49" s="75"/>
      <c r="J49" s="76" t="str">
        <f>IFERROR($J$19*3600/(HOUR(H49)*3600+MINUTE(H49)*60+SECOND(H49)),"")</f>
        <v/>
      </c>
      <c r="K49" s="74"/>
      <c r="L49" s="77"/>
    </row>
    <row r="50" spans="1:12" ht="21.75" customHeight="1" x14ac:dyDescent="0.25">
      <c r="A50" s="78" t="s">
        <v>48</v>
      </c>
      <c r="B50" s="146">
        <v>18</v>
      </c>
      <c r="C50" s="146">
        <v>10089250791</v>
      </c>
      <c r="D50" s="148" t="s">
        <v>127</v>
      </c>
      <c r="E50" s="149" t="s">
        <v>128</v>
      </c>
      <c r="F50" s="149" t="s">
        <v>23</v>
      </c>
      <c r="G50" s="149" t="s">
        <v>96</v>
      </c>
      <c r="H50" s="149"/>
      <c r="I50" s="75"/>
      <c r="J50" s="79" t="str">
        <f>J49</f>
        <v/>
      </c>
      <c r="K50" s="74"/>
      <c r="L50" s="77"/>
    </row>
    <row r="51" spans="1:12" ht="21.75" customHeight="1" x14ac:dyDescent="0.25">
      <c r="A51" s="78" t="s">
        <v>48</v>
      </c>
      <c r="B51" s="146">
        <v>3</v>
      </c>
      <c r="C51" s="146">
        <v>10104924678</v>
      </c>
      <c r="D51" s="148" t="s">
        <v>129</v>
      </c>
      <c r="E51" s="149" t="s">
        <v>130</v>
      </c>
      <c r="F51" s="149" t="s">
        <v>23</v>
      </c>
      <c r="G51" s="149" t="s">
        <v>76</v>
      </c>
      <c r="H51" s="149"/>
      <c r="I51" s="75"/>
      <c r="J51" s="76" t="str">
        <f>IFERROR($J$19*3600/(HOUR(H51)*3600+MINUTE(H51)*60+SECOND(H51)),"")</f>
        <v/>
      </c>
      <c r="K51" s="74"/>
      <c r="L51" s="77"/>
    </row>
    <row r="52" spans="1:12" ht="21.75" customHeight="1" x14ac:dyDescent="0.25">
      <c r="A52" s="78" t="s">
        <v>48</v>
      </c>
      <c r="B52" s="146">
        <v>14</v>
      </c>
      <c r="C52" s="146">
        <v>10128927734</v>
      </c>
      <c r="D52" s="148" t="s">
        <v>131</v>
      </c>
      <c r="E52" s="149" t="s">
        <v>132</v>
      </c>
      <c r="F52" s="149" t="s">
        <v>23</v>
      </c>
      <c r="G52" s="149" t="s">
        <v>35</v>
      </c>
      <c r="H52" s="149"/>
      <c r="I52" s="75"/>
      <c r="J52" s="79" t="str">
        <f>J51</f>
        <v/>
      </c>
      <c r="K52" s="74"/>
      <c r="L52" s="77"/>
    </row>
    <row r="53" spans="1:12" ht="21.75" customHeight="1" x14ac:dyDescent="0.25">
      <c r="A53" s="78" t="s">
        <v>48</v>
      </c>
      <c r="B53" s="146">
        <v>10</v>
      </c>
      <c r="C53" s="146">
        <v>10131546936</v>
      </c>
      <c r="D53" s="148" t="s">
        <v>133</v>
      </c>
      <c r="E53" s="149" t="s">
        <v>134</v>
      </c>
      <c r="F53" s="149" t="s">
        <v>23</v>
      </c>
      <c r="G53" s="149" t="s">
        <v>35</v>
      </c>
      <c r="H53" s="149"/>
      <c r="I53" s="75"/>
      <c r="J53" s="76" t="str">
        <f>IFERROR($J$19*3600/(HOUR(H53)*3600+MINUTE(H53)*60+SECOND(H53)),"")</f>
        <v/>
      </c>
      <c r="K53" s="74"/>
      <c r="L53" s="77"/>
    </row>
    <row r="54" spans="1:12" ht="21.75" customHeight="1" x14ac:dyDescent="0.25">
      <c r="A54" s="78" t="s">
        <v>48</v>
      </c>
      <c r="B54" s="146">
        <v>1</v>
      </c>
      <c r="C54" s="146">
        <v>10114922853</v>
      </c>
      <c r="D54" s="148" t="s">
        <v>135</v>
      </c>
      <c r="E54" s="149" t="s">
        <v>136</v>
      </c>
      <c r="F54" s="149" t="s">
        <v>23</v>
      </c>
      <c r="G54" s="149" t="s">
        <v>76</v>
      </c>
      <c r="H54" s="149"/>
      <c r="I54" s="75"/>
      <c r="J54" s="79" t="str">
        <f>J53</f>
        <v/>
      </c>
      <c r="K54" s="74"/>
      <c r="L54" s="77"/>
    </row>
    <row r="55" spans="1:12" ht="21.75" customHeight="1" x14ac:dyDescent="0.25">
      <c r="A55" s="78" t="s">
        <v>48</v>
      </c>
      <c r="B55" s="146">
        <v>11</v>
      </c>
      <c r="C55" s="146">
        <v>10140309369</v>
      </c>
      <c r="D55" s="148" t="s">
        <v>137</v>
      </c>
      <c r="E55" s="149" t="s">
        <v>138</v>
      </c>
      <c r="F55" s="149" t="s">
        <v>23</v>
      </c>
      <c r="G55" s="149" t="s">
        <v>35</v>
      </c>
      <c r="H55" s="149"/>
      <c r="I55" s="75"/>
      <c r="J55" s="76" t="str">
        <f>IFERROR($J$19*3600/(HOUR(H55)*3600+MINUTE(H55)*60+SECOND(H55)),"")</f>
        <v/>
      </c>
      <c r="K55" s="74"/>
      <c r="L55" s="77"/>
    </row>
    <row r="56" spans="1:12" ht="21.75" customHeight="1" x14ac:dyDescent="0.25">
      <c r="A56" s="78" t="s">
        <v>48</v>
      </c>
      <c r="B56" s="146">
        <v>33</v>
      </c>
      <c r="C56" s="146">
        <v>10077686573</v>
      </c>
      <c r="D56" s="148" t="s">
        <v>139</v>
      </c>
      <c r="E56" s="149" t="s">
        <v>140</v>
      </c>
      <c r="F56" s="149" t="s">
        <v>23</v>
      </c>
      <c r="G56" s="149" t="s">
        <v>42</v>
      </c>
      <c r="H56" s="149"/>
      <c r="I56" s="75"/>
      <c r="J56" s="79" t="str">
        <f>J55</f>
        <v/>
      </c>
      <c r="K56" s="74"/>
      <c r="L56" s="77"/>
    </row>
    <row r="57" spans="1:12" ht="21.75" customHeight="1" x14ac:dyDescent="0.25">
      <c r="A57" s="78" t="s">
        <v>48</v>
      </c>
      <c r="B57" s="146">
        <v>20</v>
      </c>
      <c r="C57" s="146">
        <v>10105272161</v>
      </c>
      <c r="D57" s="148" t="s">
        <v>141</v>
      </c>
      <c r="E57" s="149" t="s">
        <v>142</v>
      </c>
      <c r="F57" s="149" t="s">
        <v>27</v>
      </c>
      <c r="G57" s="149" t="s">
        <v>71</v>
      </c>
      <c r="H57" s="149"/>
      <c r="I57" s="75"/>
      <c r="J57" s="76" t="str">
        <f>IFERROR($J$19*3600/(HOUR(H57)*3600+MINUTE(H57)*60+SECOND(H57)),"")</f>
        <v/>
      </c>
      <c r="K57" s="74"/>
      <c r="L57" s="77"/>
    </row>
    <row r="58" spans="1:12" ht="21.75" customHeight="1" x14ac:dyDescent="0.25">
      <c r="A58" s="78" t="s">
        <v>48</v>
      </c>
      <c r="B58" s="146">
        <v>38</v>
      </c>
      <c r="C58" s="146">
        <v>10120119427</v>
      </c>
      <c r="D58" s="148" t="s">
        <v>69</v>
      </c>
      <c r="E58" s="149" t="s">
        <v>143</v>
      </c>
      <c r="F58" s="149" t="s">
        <v>23</v>
      </c>
      <c r="G58" s="149" t="s">
        <v>42</v>
      </c>
      <c r="H58" s="149"/>
      <c r="I58" s="75"/>
      <c r="J58" s="79" t="str">
        <f>J57</f>
        <v/>
      </c>
      <c r="K58" s="74"/>
      <c r="L58" s="77"/>
    </row>
    <row r="59" spans="1:12" ht="21.75" customHeight="1" x14ac:dyDescent="0.25">
      <c r="A59" s="78" t="s">
        <v>48</v>
      </c>
      <c r="B59" s="146">
        <v>23</v>
      </c>
      <c r="C59" s="146">
        <v>10104925082</v>
      </c>
      <c r="D59" s="148" t="s">
        <v>144</v>
      </c>
      <c r="E59" s="149" t="s">
        <v>145</v>
      </c>
      <c r="F59" s="149" t="s">
        <v>23</v>
      </c>
      <c r="G59" s="149" t="s">
        <v>41</v>
      </c>
      <c r="H59" s="149"/>
      <c r="I59" s="75"/>
      <c r="J59" s="76" t="str">
        <f>IFERROR($J$19*3600/(HOUR(H59)*3600+MINUTE(H59)*60+SECOND(H59)),"")</f>
        <v/>
      </c>
      <c r="K59" s="74"/>
      <c r="L59" s="77"/>
    </row>
    <row r="60" spans="1:12" ht="21.75" customHeight="1" x14ac:dyDescent="0.25">
      <c r="A60" s="78" t="s">
        <v>48</v>
      </c>
      <c r="B60" s="146">
        <v>44</v>
      </c>
      <c r="C60" s="146">
        <v>10126123929</v>
      </c>
      <c r="D60" s="148" t="s">
        <v>146</v>
      </c>
      <c r="E60" s="149" t="s">
        <v>147</v>
      </c>
      <c r="F60" s="149" t="s">
        <v>27</v>
      </c>
      <c r="G60" s="149" t="s">
        <v>83</v>
      </c>
      <c r="H60" s="149"/>
      <c r="I60" s="75"/>
      <c r="J60" s="79" t="str">
        <f>J59</f>
        <v/>
      </c>
      <c r="K60" s="74"/>
      <c r="L60" s="77"/>
    </row>
    <row r="61" spans="1:12" ht="21.75" customHeight="1" x14ac:dyDescent="0.25">
      <c r="A61" s="78" t="s">
        <v>48</v>
      </c>
      <c r="B61" s="146">
        <v>35</v>
      </c>
      <c r="C61" s="146">
        <v>10090064985</v>
      </c>
      <c r="D61" s="148" t="s">
        <v>148</v>
      </c>
      <c r="E61" s="149" t="s">
        <v>149</v>
      </c>
      <c r="F61" s="149" t="s">
        <v>27</v>
      </c>
      <c r="G61" s="149" t="s">
        <v>42</v>
      </c>
      <c r="H61" s="149"/>
      <c r="I61" s="75"/>
      <c r="J61" s="76" t="str">
        <f>IFERROR($J$19*3600/(HOUR(H61)*3600+MINUTE(H61)*60+SECOND(H61)),"")</f>
        <v/>
      </c>
      <c r="K61" s="74"/>
      <c r="L61" s="77"/>
    </row>
    <row r="62" spans="1:12" ht="21.75" customHeight="1" x14ac:dyDescent="0.25">
      <c r="A62" s="78" t="s">
        <v>48</v>
      </c>
      <c r="B62" s="146">
        <v>37</v>
      </c>
      <c r="C62" s="146">
        <v>10089937673</v>
      </c>
      <c r="D62" s="148" t="s">
        <v>150</v>
      </c>
      <c r="E62" s="149" t="s">
        <v>151</v>
      </c>
      <c r="F62" s="149" t="s">
        <v>27</v>
      </c>
      <c r="G62" s="149" t="s">
        <v>42</v>
      </c>
      <c r="H62" s="149"/>
      <c r="I62" s="75"/>
      <c r="J62" s="79" t="str">
        <f>J61</f>
        <v/>
      </c>
      <c r="K62" s="74"/>
      <c r="L62" s="77"/>
    </row>
    <row r="63" spans="1:12" ht="21.75" customHeight="1" x14ac:dyDescent="0.25">
      <c r="A63" s="78" t="s">
        <v>48</v>
      </c>
      <c r="B63" s="146">
        <v>4</v>
      </c>
      <c r="C63" s="146">
        <v>10141016156</v>
      </c>
      <c r="D63" s="148" t="s">
        <v>152</v>
      </c>
      <c r="E63" s="149" t="s">
        <v>153</v>
      </c>
      <c r="F63" s="149" t="s">
        <v>32</v>
      </c>
      <c r="G63" s="149" t="s">
        <v>76</v>
      </c>
      <c r="H63" s="149"/>
      <c r="I63" s="75"/>
      <c r="J63" s="76" t="str">
        <f>IFERROR($J$19*3600/(HOUR(H63)*3600+MINUTE(H63)*60+SECOND(H63)),"")</f>
        <v/>
      </c>
      <c r="K63" s="74"/>
      <c r="L63" s="77"/>
    </row>
    <row r="64" spans="1:12" ht="21.75" customHeight="1" x14ac:dyDescent="0.25">
      <c r="A64" s="78" t="s">
        <v>48</v>
      </c>
      <c r="B64" s="146">
        <v>34</v>
      </c>
      <c r="C64" s="146">
        <v>10090325774</v>
      </c>
      <c r="D64" s="148" t="s">
        <v>154</v>
      </c>
      <c r="E64" s="149" t="s">
        <v>155</v>
      </c>
      <c r="F64" s="149" t="s">
        <v>23</v>
      </c>
      <c r="G64" s="149" t="s">
        <v>42</v>
      </c>
      <c r="H64" s="149"/>
      <c r="I64" s="75"/>
      <c r="J64" s="79" t="str">
        <f>J63</f>
        <v/>
      </c>
      <c r="K64" s="74"/>
      <c r="L64" s="77"/>
    </row>
    <row r="65" spans="1:12" ht="21.75" customHeight="1" thickBot="1" x14ac:dyDescent="0.3">
      <c r="A65" s="143" t="s">
        <v>48</v>
      </c>
      <c r="B65" s="147">
        <v>15</v>
      </c>
      <c r="C65" s="147">
        <v>10081050251</v>
      </c>
      <c r="D65" s="144" t="s">
        <v>156</v>
      </c>
      <c r="E65" s="150" t="s">
        <v>157</v>
      </c>
      <c r="F65" s="150" t="s">
        <v>23</v>
      </c>
      <c r="G65" s="150" t="s">
        <v>96</v>
      </c>
      <c r="H65" s="150"/>
      <c r="I65" s="81"/>
      <c r="J65" s="145" t="str">
        <f>IFERROR($J$19*3600/(HOUR(H65)*3600+MINUTE(H65)*60+SECOND(H65)),"")</f>
        <v/>
      </c>
      <c r="K65" s="80"/>
      <c r="L65" s="82"/>
    </row>
    <row r="66" spans="1:12" ht="11.25" customHeight="1" thickTop="1" thickBot="1" x14ac:dyDescent="0.35">
      <c r="A66" s="32"/>
      <c r="B66" s="33"/>
      <c r="C66" s="33"/>
      <c r="D66" s="1"/>
      <c r="E66" s="34"/>
      <c r="F66" s="20"/>
      <c r="G66" s="20"/>
      <c r="H66" s="35"/>
      <c r="I66" s="36"/>
      <c r="J66" s="37"/>
      <c r="K66" s="36"/>
      <c r="L66" s="36"/>
    </row>
    <row r="67" spans="1:12" ht="15" thickTop="1" x14ac:dyDescent="0.25">
      <c r="A67" s="99" t="s">
        <v>3</v>
      </c>
      <c r="B67" s="89"/>
      <c r="C67" s="89"/>
      <c r="D67" s="89"/>
      <c r="E67" s="67"/>
      <c r="F67" s="67"/>
      <c r="G67" s="89" t="s">
        <v>29</v>
      </c>
      <c r="H67" s="89"/>
      <c r="I67" s="89"/>
      <c r="J67" s="89"/>
      <c r="K67" s="89"/>
      <c r="L67" s="90"/>
    </row>
    <row r="68" spans="1:12" x14ac:dyDescent="0.25">
      <c r="A68" s="93" t="s">
        <v>158</v>
      </c>
      <c r="B68" s="94"/>
      <c r="C68" s="94"/>
      <c r="D68" s="95"/>
      <c r="E68" s="2"/>
      <c r="F68" s="61"/>
      <c r="G68" s="84" t="s">
        <v>24</v>
      </c>
      <c r="H68" s="85">
        <v>11</v>
      </c>
      <c r="I68" s="38"/>
      <c r="J68" s="39"/>
      <c r="K68" s="64" t="s">
        <v>22</v>
      </c>
      <c r="L68" s="65">
        <f>COUNTIF(F23:F32,"ЗМС")</f>
        <v>0</v>
      </c>
    </row>
    <row r="69" spans="1:12" x14ac:dyDescent="0.25">
      <c r="A69" s="93" t="s">
        <v>159</v>
      </c>
      <c r="B69" s="94"/>
      <c r="C69" s="94"/>
      <c r="D69" s="95"/>
      <c r="E69" s="2"/>
      <c r="F69" s="62"/>
      <c r="G69" s="86" t="s">
        <v>49</v>
      </c>
      <c r="H69" s="85">
        <f>H70+H75</f>
        <v>43</v>
      </c>
      <c r="I69" s="70"/>
      <c r="J69" s="42"/>
      <c r="K69" s="64" t="s">
        <v>16</v>
      </c>
      <c r="L69" s="65">
        <f>COUNTIF(F23:F32,"МСМК")</f>
        <v>0</v>
      </c>
    </row>
    <row r="70" spans="1:12" x14ac:dyDescent="0.25">
      <c r="A70" s="93" t="s">
        <v>45</v>
      </c>
      <c r="B70" s="94"/>
      <c r="C70" s="94"/>
      <c r="D70" s="95"/>
      <c r="E70" s="2"/>
      <c r="F70" s="62"/>
      <c r="G70" s="86" t="s">
        <v>50</v>
      </c>
      <c r="H70" s="85">
        <f>H71+H72+H73+H74</f>
        <v>43</v>
      </c>
      <c r="I70" s="70"/>
      <c r="J70" s="42"/>
      <c r="K70" s="64" t="s">
        <v>19</v>
      </c>
      <c r="L70" s="65">
        <f>COUNTIF(F23:F65,"МС")</f>
        <v>2</v>
      </c>
    </row>
    <row r="71" spans="1:12" x14ac:dyDescent="0.25">
      <c r="A71" s="93" t="s">
        <v>43</v>
      </c>
      <c r="B71" s="94"/>
      <c r="C71" s="94"/>
      <c r="D71" s="95"/>
      <c r="E71" s="2"/>
      <c r="F71" s="62"/>
      <c r="G71" s="86" t="s">
        <v>51</v>
      </c>
      <c r="H71" s="85">
        <f>COUNT(A23:A65)</f>
        <v>21</v>
      </c>
      <c r="I71" s="70"/>
      <c r="J71" s="42"/>
      <c r="K71" s="64" t="s">
        <v>23</v>
      </c>
      <c r="L71" s="65">
        <f>COUNTIF(F23:F65,"КМС")</f>
        <v>30</v>
      </c>
    </row>
    <row r="72" spans="1:12" x14ac:dyDescent="0.25">
      <c r="A72" s="96"/>
      <c r="B72" s="97"/>
      <c r="C72" s="97"/>
      <c r="D72" s="98"/>
      <c r="E72" s="2"/>
      <c r="F72" s="62"/>
      <c r="G72" s="86" t="s">
        <v>34</v>
      </c>
      <c r="H72" s="85">
        <f>COUNTIF(A21:A65,"ЛИМ")</f>
        <v>0</v>
      </c>
      <c r="I72" s="70"/>
      <c r="J72" s="42"/>
      <c r="K72" s="64" t="s">
        <v>27</v>
      </c>
      <c r="L72" s="65">
        <f>COUNTIF(F23:F65,"1 СР")</f>
        <v>10</v>
      </c>
    </row>
    <row r="73" spans="1:12" x14ac:dyDescent="0.25">
      <c r="A73" s="68"/>
      <c r="B73" s="57"/>
      <c r="C73" s="57"/>
      <c r="D73" s="69"/>
      <c r="E73" s="2"/>
      <c r="F73" s="62"/>
      <c r="G73" s="86" t="s">
        <v>52</v>
      </c>
      <c r="H73" s="85">
        <f>COUNTIF(A20:A65,"НФ")</f>
        <v>22</v>
      </c>
      <c r="I73" s="70"/>
      <c r="J73" s="42"/>
      <c r="K73" s="66" t="s">
        <v>32</v>
      </c>
      <c r="L73" s="65">
        <f>COUNTIF(F23:F65,"2 СР")</f>
        <v>1</v>
      </c>
    </row>
    <row r="74" spans="1:12" x14ac:dyDescent="0.25">
      <c r="A74" s="96"/>
      <c r="B74" s="97"/>
      <c r="C74" s="97"/>
      <c r="D74" s="98"/>
      <c r="E74" s="2"/>
      <c r="F74" s="62"/>
      <c r="G74" s="86" t="s">
        <v>53</v>
      </c>
      <c r="H74" s="85">
        <f>COUNTIF(A21:A65,"ДСКВ")</f>
        <v>0</v>
      </c>
      <c r="I74" s="70"/>
      <c r="J74" s="42"/>
      <c r="K74" s="66" t="s">
        <v>33</v>
      </c>
      <c r="L74" s="65">
        <f>COUNTIF(F23:F65,"3 СР")</f>
        <v>0</v>
      </c>
    </row>
    <row r="75" spans="1:12" x14ac:dyDescent="0.25">
      <c r="A75" s="96"/>
      <c r="B75" s="97"/>
      <c r="C75" s="97"/>
      <c r="D75" s="98"/>
      <c r="E75" s="43"/>
      <c r="F75" s="63"/>
      <c r="G75" s="86" t="s">
        <v>54</v>
      </c>
      <c r="H75" s="85">
        <f>COUNTIF(A21:A65,"НС")</f>
        <v>0</v>
      </c>
      <c r="I75" s="44"/>
      <c r="J75" s="45"/>
      <c r="K75" s="40"/>
      <c r="L75" s="56"/>
    </row>
    <row r="76" spans="1:12" ht="9.75" customHeight="1" x14ac:dyDescent="0.25">
      <c r="A76" s="46"/>
      <c r="L76" s="48"/>
    </row>
    <row r="77" spans="1:12" ht="15.6" x14ac:dyDescent="0.25">
      <c r="A77" s="91" t="s">
        <v>44</v>
      </c>
      <c r="B77" s="92"/>
      <c r="C77" s="92"/>
      <c r="D77" s="92"/>
      <c r="E77" s="100" t="s">
        <v>8</v>
      </c>
      <c r="F77" s="100"/>
      <c r="G77" s="100"/>
      <c r="H77" s="92" t="s">
        <v>2</v>
      </c>
      <c r="I77" s="92"/>
      <c r="J77" s="92"/>
      <c r="K77" s="92"/>
      <c r="L77" s="102"/>
    </row>
    <row r="78" spans="1:12" x14ac:dyDescent="0.25">
      <c r="A78" s="46"/>
      <c r="B78" s="2"/>
      <c r="C78" s="2"/>
      <c r="E78" s="2"/>
      <c r="F78" s="38"/>
      <c r="G78" s="38"/>
      <c r="H78" s="38"/>
      <c r="I78" s="38"/>
      <c r="J78" s="38"/>
      <c r="K78" s="38"/>
      <c r="L78" s="52"/>
    </row>
    <row r="79" spans="1:12" x14ac:dyDescent="0.25">
      <c r="A79" s="49"/>
      <c r="D79" s="50"/>
      <c r="E79" s="71"/>
      <c r="F79" s="50"/>
      <c r="G79" s="50"/>
      <c r="H79" s="72"/>
      <c r="I79" s="50"/>
      <c r="J79" s="50"/>
      <c r="K79" s="50"/>
      <c r="L79" s="51"/>
    </row>
    <row r="80" spans="1:12" x14ac:dyDescent="0.25">
      <c r="A80" s="49"/>
      <c r="D80" s="50"/>
      <c r="E80" s="71"/>
      <c r="F80" s="50"/>
      <c r="G80" s="50"/>
      <c r="H80" s="72"/>
      <c r="I80" s="50"/>
      <c r="J80" s="50"/>
      <c r="K80" s="50"/>
      <c r="L80" s="51"/>
    </row>
    <row r="81" spans="1:27" x14ac:dyDescent="0.25">
      <c r="A81" s="49"/>
      <c r="D81" s="50"/>
      <c r="E81" s="71"/>
      <c r="F81" s="50"/>
      <c r="G81" s="50"/>
      <c r="H81" s="72"/>
      <c r="I81" s="50"/>
      <c r="J81" s="50"/>
      <c r="K81" s="50"/>
      <c r="L81" s="51"/>
    </row>
    <row r="82" spans="1:27" x14ac:dyDescent="0.25">
      <c r="A82" s="49"/>
      <c r="D82" s="50"/>
      <c r="E82" s="71"/>
      <c r="F82" s="50"/>
      <c r="G82" s="50"/>
      <c r="H82" s="72"/>
      <c r="I82" s="50"/>
      <c r="J82" s="50"/>
      <c r="K82" s="50"/>
      <c r="L82" s="51"/>
    </row>
    <row r="83" spans="1:27" ht="16.2" thickBot="1" x14ac:dyDescent="0.3">
      <c r="A83" s="87" t="str">
        <f>G19</f>
        <v>Завьялов П.И. (ВК, Ульяновская область)</v>
      </c>
      <c r="B83" s="88"/>
      <c r="C83" s="88"/>
      <c r="D83" s="88"/>
      <c r="E83" s="101" t="str">
        <f>G17</f>
        <v>Барканова М.В. (ВК Великие Луки)</v>
      </c>
      <c r="F83" s="101"/>
      <c r="G83" s="101"/>
      <c r="H83" s="101" t="str">
        <f>G18</f>
        <v>Мухамадеева Н.С. (1К. Республика Башкортостан)</v>
      </c>
      <c r="I83" s="101"/>
      <c r="J83" s="101"/>
      <c r="K83" s="101"/>
      <c r="L83" s="126"/>
    </row>
    <row r="84" spans="1:27" s="19" customFormat="1" ht="14.4" thickTop="1" x14ac:dyDescent="0.25">
      <c r="A84" s="2"/>
      <c r="B84" s="50"/>
      <c r="C84" s="50"/>
      <c r="D84" s="2"/>
      <c r="F84" s="2"/>
      <c r="G84" s="2"/>
      <c r="H84" s="41"/>
      <c r="I84" s="2"/>
      <c r="J84" s="4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</sheetData>
  <mergeCells count="48">
    <mergeCell ref="A6:L6"/>
    <mergeCell ref="A1:L1"/>
    <mergeCell ref="A2:L2"/>
    <mergeCell ref="A3:L3"/>
    <mergeCell ref="A4:L4"/>
    <mergeCell ref="A5:L5"/>
    <mergeCell ref="A67:D67"/>
    <mergeCell ref="H17:L17"/>
    <mergeCell ref="A7:L7"/>
    <mergeCell ref="A8:L8"/>
    <mergeCell ref="A9:L9"/>
    <mergeCell ref="A10:L10"/>
    <mergeCell ref="A11:L11"/>
    <mergeCell ref="A12:L12"/>
    <mergeCell ref="A13:D13"/>
    <mergeCell ref="A14:D14"/>
    <mergeCell ref="A15:G15"/>
    <mergeCell ref="H15:L15"/>
    <mergeCell ref="H16:L16"/>
    <mergeCell ref="H18:L18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G67:L67"/>
    <mergeCell ref="A83:D83"/>
    <mergeCell ref="E83:G83"/>
    <mergeCell ref="H83:J83"/>
    <mergeCell ref="K83:L83"/>
    <mergeCell ref="A68:D68"/>
    <mergeCell ref="A69:D69"/>
    <mergeCell ref="A70:D70"/>
    <mergeCell ref="A71:D71"/>
    <mergeCell ref="A72:D72"/>
    <mergeCell ref="A74:D74"/>
    <mergeCell ref="A75:D75"/>
    <mergeCell ref="A77:D77"/>
    <mergeCell ref="E77:G77"/>
    <mergeCell ref="H77:J77"/>
    <mergeCell ref="K77:L77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 горная гонка</vt:lpstr>
      <vt:lpstr>'групп горная гонка'!Заголовки_для_печати</vt:lpstr>
      <vt:lpstr>'групп горная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2021-07-08T19:50:12Z</cp:lastPrinted>
  <dcterms:created xsi:type="dcterms:W3CDTF">1996-10-08T23:32:33Z</dcterms:created>
  <dcterms:modified xsi:type="dcterms:W3CDTF">2023-07-25T09:24:43Z</dcterms:modified>
</cp:coreProperties>
</file>