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YandexDisk\Компьютер EUGENE-LAPTOP\Протоколы\2023\2023.10.20-22 ПР,ВС МТБ велокросс\rus.bike\"/>
    </mc:Choice>
  </mc:AlternateContent>
  <xr:revisionPtr revIDLastSave="0" documentId="13_ncr:1_{2A69969F-1481-44EC-B09F-8560EA2413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Велокросс" sheetId="1" r:id="rId1"/>
  </sheets>
  <definedNames>
    <definedName name="_xlnm.Print_Titles" localSheetId="0">Велокросс!$21:$22</definedName>
    <definedName name="_xlnm.Print_Area" localSheetId="0">Велокросс!$A$1:$L$47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5" i="1" l="1"/>
  <c r="J25" i="1"/>
  <c r="I26" i="1"/>
  <c r="J26" i="1"/>
  <c r="I27" i="1"/>
  <c r="J27" i="1"/>
  <c r="H31" i="1"/>
  <c r="K47" i="1"/>
  <c r="H47" i="1"/>
  <c r="E47" i="1"/>
  <c r="H38" i="1"/>
  <c r="L37" i="1"/>
  <c r="H37" i="1"/>
  <c r="L36" i="1"/>
  <c r="H36" i="1"/>
  <c r="L35" i="1"/>
  <c r="H35" i="1"/>
  <c r="L34" i="1"/>
  <c r="H34" i="1"/>
  <c r="L33" i="1"/>
  <c r="L32" i="1"/>
  <c r="L31" i="1"/>
  <c r="J24" i="1"/>
  <c r="I24" i="1"/>
  <c r="J23" i="1"/>
  <c r="H33" i="1" l="1"/>
  <c r="H32" i="1" s="1"/>
</calcChain>
</file>

<file path=xl/sharedStrings.xml><?xml version="1.0" encoding="utf-8"?>
<sst xmlns="http://schemas.openxmlformats.org/spreadsheetml/2006/main" count="85" uniqueCount="76">
  <si>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</si>
  <si>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</si>
  <si>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</si>
  <si>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</si>
  <si>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маунтинбайк - велокросс</t>
  </si>
  <si>
    <t>№ ВРВС: 0080101811Я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</si>
  <si>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</si>
  <si>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</si>
  <si>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</si>
  <si>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</si>
  <si>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МАКСИМАЛЬНЫЙ ПЕРЕПАД (HD)(м):</t>
  </si>
  <si>
    <t>ГЛАВНЫЙ СЕКРЕТАРЬ:</t>
  </si>
  <si>
    <t>СУММА ПОЛОЖИТЕЛЬНЫХ ПЕРЕПАДОВ ВЫСОТЫ НА ДИСТАНЦИИ (ТС)(м):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</si>
  <si>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</si>
  <si>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</si>
  <si>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</si>
  <si>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</si>
  <si>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</si>
  <si>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</si>
  <si>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</si>
  <si>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</si>
  <si>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</si>
  <si>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</si>
  <si>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</si>
  <si>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</si>
  <si>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</si>
  <si>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</si>
  <si>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КМС</t>
  </si>
  <si>
    <t>Челябинская область</t>
  </si>
  <si>
    <t>1 СР</t>
  </si>
  <si>
    <t>Удмуртская Республика</t>
  </si>
  <si>
    <t>2 СР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</si>
  <si>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</si>
  <si>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</si>
  <si>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</si>
  <si>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</si>
  <si>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</si>
  <si>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</si>
  <si>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Осадки: без осадков</t>
  </si>
  <si>
    <t>Стартовало</t>
  </si>
  <si>
    <t>МС</t>
  </si>
  <si>
    <t>Финишировало</t>
  </si>
  <si>
    <t>Н. финишировало</t>
  </si>
  <si>
    <t>Лимит времени</t>
  </si>
  <si>
    <t>Дисквалифицировано</t>
  </si>
  <si>
    <t>3 СР</t>
  </si>
  <si>
    <t>Н. стартовало</t>
  </si>
  <si>
    <t>ТЕХНИЧЕСКИЙ ДЕЛЕГАТ</t>
  </si>
  <si>
    <t>ГЛАВНЫЙ СУДЬЯ</t>
  </si>
  <si>
    <t>ГЛАВНЫЙ СЕКРЕТАРЬ</t>
  </si>
  <si>
    <t>СУДЬЯ НА ФИНИШЕ</t>
  </si>
  <si>
    <t>Министерство по физической культуре и спорту Удмуртской Республики</t>
  </si>
  <si>
    <t>Федерация велосипедного спорта Удмуртской Республики</t>
  </si>
  <si>
    <t>ВСЕРОССИЙСКИЕ СОРЕВНОВАНИЯ</t>
  </si>
  <si>
    <t>МЕСТО ПРОВЕДЕНИЯ: г. Ижевск</t>
  </si>
  <si>
    <t>ДАТА ПРОВЕДЕНИЯ: 21 октября 2023 года</t>
  </si>
  <si>
    <t>НАЧАЛО ГОНКИ: 14ч 00м</t>
  </si>
  <si>
    <t>ОКОНЧАНИЕ ГОНКИ: 15ч 06м</t>
  </si>
  <si>
    <t>№ ЕКП 2023: 26883</t>
  </si>
  <si>
    <t>БЕСЧАСТНОВ А.А. (ВК, г. МОСКВА)</t>
  </si>
  <si>
    <t>САДРОВ Е.В. (1К, г. ИЖЕВСК)</t>
  </si>
  <si>
    <t>ОНИКОВА Я.Б. (ВК, г. ИЖЕВСК)</t>
  </si>
  <si>
    <t>НАЗВАНИЕ ТРАССЫ / РЕГ. НОМЕР: БУ ДО УР СШОР по велоспорту</t>
  </si>
  <si>
    <t>Температура: +3+4</t>
  </si>
  <si>
    <t>Влажность: 91%</t>
  </si>
  <si>
    <t>Ветер: 1 м/с</t>
  </si>
  <si>
    <t>Юниоры 17-18 лет</t>
  </si>
  <si>
    <t>2,5 км / 6</t>
  </si>
  <si>
    <t>БЕЛОКРЫЛОВ Михаил</t>
  </si>
  <si>
    <t>ЗОЛОТАРЕВ Александр</t>
  </si>
  <si>
    <t>ДОРОНИН Станислав</t>
  </si>
  <si>
    <t>ФАЗИАХМЕТОВ Артем</t>
  </si>
  <si>
    <t>ШЕСТАКОВ Андрей</t>
  </si>
  <si>
    <t xml:space="preserve">Пермский край </t>
  </si>
  <si>
    <t>ГАБДРАХМАНОВ Салават</t>
  </si>
  <si>
    <t>+ 2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</si>
</sst>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</cellStyleXfs>
  <cellXfs count="121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2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2" fontId="11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2" fontId="11" fillId="0" borderId="14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3" fillId="2" borderId="29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5" fillId="0" borderId="33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5" fillId="0" borderId="3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9" fontId="5" fillId="0" borderId="14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5" fillId="0" borderId="16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1" fontId="5" fillId="0" borderId="24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2" xfId="7" applyFont="1" applyFill="1" applyBorder="1" applyAlignment="1">
      <alignment horizontal="center" vertical="center" wrapText="1"/>
    </xf>
    <xf numFmtId="0" fontId="13" fillId="2" borderId="24" xfId="7" applyFont="1" applyFill="1" applyBorder="1" applyAlignment="1">
      <alignment horizontal="center" vertical="center" wrapText="1"/>
    </xf>
    <xf numFmtId="2" fontId="13" fillId="2" borderId="22" xfId="7" applyNumberFormat="1" applyFont="1" applyFill="1" applyBorder="1" applyAlignment="1">
      <alignment horizontal="center" vertical="center" wrapText="1"/>
    </xf>
    <xf numFmtId="2" fontId="13" fillId="2" borderId="24" xfId="7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Стартовый протокол Смирнов_20101106_Results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101651</xdr:colOff>
      <xdr:row>0</xdr:row>
      <xdr:rowOff>138537</xdr:rowOff>
    </xdr:from>
    <xdr:to>
      <xdr:col>10</xdr:col>
      <xdr:colOff>891356</xdr:colOff>
      <xdr:row>3</xdr:row>
      <xdr:rowOff>62296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12C182C-D5E0-4301-BD52-420AF0BF2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210" y="138537"/>
          <a:ext cx="789705" cy="596112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100852</xdr:colOff>
      <xdr:row>0</xdr:row>
      <xdr:rowOff>119926</xdr:rowOff>
    </xdr:from>
    <xdr:to>
      <xdr:col>1</xdr:col>
      <xdr:colOff>374090</xdr:colOff>
      <xdr:row>3</xdr:row>
      <xdr:rowOff>97124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18A02DC-A33B-4DF4-9E74-FEE20E97D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119926"/>
          <a:ext cx="743885" cy="649551"/>
        </a:xfrm>
        <a:prstGeom prst="rect">
          <a:avLst/>
        </a:prstGeom>
      </xdr:spPr>
    </xdr:pic>
    <xdr:clientData/>
  </xdr:twoCellAnchor>
  <xdr:twoCellAnchor editAs="oneCell">
    <xdr:from>
      <xdr:col>11</xdr:col>
      <xdr:colOff>53627</xdr:colOff>
      <xdr:row>0</xdr:row>
      <xdr:rowOff>56125</xdr:rowOff>
    </xdr:from>
    <xdr:to>
      <xdr:col>12</xdr:col>
      <xdr:colOff>12181</xdr:colOff>
      <xdr:row>3</xdr:row>
      <xdr:rowOff>116876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424694CA-4D64-45D2-A168-D0B9AC0CC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6068" y="56125"/>
          <a:ext cx="955878" cy="733104"/>
        </a:xfrm>
        <a:prstGeom prst="rect">
          <a:avLst/>
        </a:prstGeom>
      </xdr:spPr>
    </xdr:pic>
    <xdr:clientData/>
  </xdr:twoCellAnchor>
  <xdr:twoCellAnchor editAs="oneCell">
    <xdr:from>
      <xdr:col>2</xdr:col>
      <xdr:colOff>35739</xdr:colOff>
      <xdr:row>0</xdr:row>
      <xdr:rowOff>56030</xdr:rowOff>
    </xdr:from>
    <xdr:to>
      <xdr:col>2</xdr:col>
      <xdr:colOff>749108</xdr:colOff>
      <xdr:row>3</xdr:row>
      <xdr:rowOff>166501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7A1CCE3-7565-45AF-B4D7-8E58834A1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033" y="56030"/>
          <a:ext cx="713369" cy="7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MJ56"/>
  <sheetViews>
    <sheetView tabSelected="1" view="pageBreakPreview" zoomScale="85" zoomScaleNormal="100" zoomScaleSheetLayoutView="85" workbookViewId="0">
      <selection activeCell="L29" sqref="L29"/>
    </sheetView>
  </sheetViews>
  <sheetFormatPr defaultColWidth="9.140625" defaultRowHeight="12.75" x14ac:dyDescent="0.2"/>
  <cols>
    <col min="1" max="1" width="7" style="1" customWidth="1"/>
    <col min="2" max="2" width="7" style="2" customWidth="1"/>
    <col min="3" max="3" width="12.7109375" style="2" customWidth="1"/>
    <col min="4" max="4" width="21.85546875" style="1" customWidth="1"/>
    <col min="5" max="5" width="10.7109375" style="1" customWidth="1"/>
    <col min="6" max="6" width="7.7109375" style="1" customWidth="1"/>
    <col min="7" max="7" width="21.7109375" style="1" customWidth="1"/>
    <col min="8" max="8" width="11.28515625" style="1" customWidth="1"/>
    <col min="9" max="9" width="12.42578125" style="1" customWidth="1"/>
    <col min="10" max="10" width="11.85546875" style="3" customWidth="1"/>
    <col min="11" max="11" width="13.85546875" style="1" customWidth="1"/>
    <col min="12" max="12" width="15" style="1" customWidth="1"/>
    <col min="13" max="1024" width="9.140625" style="1"/>
  </cols>
  <sheetData>
    <row r="1" spans="1:17" ht="17.25" customHeight="1" x14ac:dyDescent="0.2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7" ht="17.25" customHeight="1" x14ac:dyDescent="0.2">
      <c r="A2" s="117" t="s">
        <v>51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7" ht="17.25" customHeight="1" x14ac:dyDescent="0.2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7" ht="17.25" customHeight="1" x14ac:dyDescent="0.2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7" ht="6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O5" s="4"/>
    </row>
    <row r="6" spans="1:17" s="5" customFormat="1" ht="23.25" customHeight="1" x14ac:dyDescent="0.2">
      <c r="A6" s="109" t="s">
        <v>53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Q6" s="4"/>
    </row>
    <row r="7" spans="1:17" s="5" customFormat="1" ht="18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7" s="5" customFormat="1" ht="4.5" customHeigh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7" ht="19.5" customHeight="1" x14ac:dyDescent="0.2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7" ht="18" customHeight="1" x14ac:dyDescent="0.2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7" ht="19.5" customHeight="1" x14ac:dyDescent="0.2">
      <c r="A11" s="98" t="s">
        <v>66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7" ht="5.25" customHeight="1" x14ac:dyDescent="0.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7" ht="15.75" x14ac:dyDescent="0.2">
      <c r="A13" s="100" t="s">
        <v>54</v>
      </c>
      <c r="B13" s="100"/>
      <c r="C13" s="100"/>
      <c r="D13" s="100"/>
      <c r="E13" s="6"/>
      <c r="F13" s="6"/>
      <c r="G13" s="7" t="s">
        <v>56</v>
      </c>
      <c r="H13" s="6"/>
      <c r="I13" s="6"/>
      <c r="J13" s="8"/>
      <c r="K13" s="9"/>
      <c r="L13" s="10" t="s">
        <v>5</v>
      </c>
    </row>
    <row r="14" spans="1:17" ht="15.75" x14ac:dyDescent="0.2">
      <c r="A14" s="101" t="s">
        <v>55</v>
      </c>
      <c r="B14" s="101"/>
      <c r="C14" s="101"/>
      <c r="D14" s="101"/>
      <c r="E14" s="11"/>
      <c r="F14" s="11"/>
      <c r="G14" s="12" t="s">
        <v>57</v>
      </c>
      <c r="H14" s="11"/>
      <c r="I14" s="11"/>
      <c r="J14" s="13"/>
      <c r="K14" s="14"/>
      <c r="L14" s="15" t="s">
        <v>58</v>
      </c>
    </row>
    <row r="15" spans="1:17" x14ac:dyDescent="0.2">
      <c r="A15" s="102" t="s">
        <v>6</v>
      </c>
      <c r="B15" s="102"/>
      <c r="C15" s="102"/>
      <c r="D15" s="102"/>
      <c r="E15" s="102"/>
      <c r="F15" s="102"/>
      <c r="G15" s="102"/>
      <c r="H15" s="103" t="s">
        <v>7</v>
      </c>
      <c r="I15" s="103"/>
      <c r="J15" s="103"/>
      <c r="K15" s="103"/>
      <c r="L15" s="103"/>
    </row>
    <row r="16" spans="1:17" ht="15" x14ac:dyDescent="0.2">
      <c r="A16" s="16" t="s">
        <v>8</v>
      </c>
      <c r="B16" s="17"/>
      <c r="C16" s="17"/>
      <c r="D16" s="18"/>
      <c r="E16" s="19"/>
      <c r="F16" s="18"/>
      <c r="G16" s="20"/>
      <c r="H16" s="21" t="s">
        <v>62</v>
      </c>
      <c r="I16" s="21"/>
      <c r="J16" s="21"/>
      <c r="K16" s="21"/>
      <c r="L16" s="22"/>
    </row>
    <row r="17" spans="1:12" ht="15" x14ac:dyDescent="0.2">
      <c r="A17" s="16" t="s">
        <v>9</v>
      </c>
      <c r="B17" s="17"/>
      <c r="C17" s="17"/>
      <c r="D17" s="23"/>
      <c r="E17" s="19"/>
      <c r="F17" s="18"/>
      <c r="G17" s="24" t="s">
        <v>59</v>
      </c>
      <c r="H17" s="21" t="s">
        <v>10</v>
      </c>
      <c r="I17" s="21"/>
      <c r="J17" s="21"/>
      <c r="K17" s="21"/>
      <c r="L17" s="25"/>
    </row>
    <row r="18" spans="1:12" ht="15" x14ac:dyDescent="0.2">
      <c r="A18" s="16" t="s">
        <v>11</v>
      </c>
      <c r="B18" s="17"/>
      <c r="C18" s="17"/>
      <c r="D18" s="23"/>
      <c r="E18" s="19"/>
      <c r="F18" s="18"/>
      <c r="G18" s="24" t="s">
        <v>60</v>
      </c>
      <c r="H18" s="26" t="s">
        <v>12</v>
      </c>
      <c r="I18" s="21"/>
      <c r="J18" s="21"/>
      <c r="K18" s="21"/>
      <c r="L18" s="25"/>
    </row>
    <row r="19" spans="1:12" ht="15" x14ac:dyDescent="0.2">
      <c r="A19" s="27" t="s">
        <v>13</v>
      </c>
      <c r="B19" s="28"/>
      <c r="C19" s="28"/>
      <c r="D19" s="29"/>
      <c r="E19" s="29"/>
      <c r="F19" s="29"/>
      <c r="G19" s="30" t="s">
        <v>61</v>
      </c>
      <c r="H19" s="31" t="s">
        <v>14</v>
      </c>
      <c r="I19" s="19"/>
      <c r="J19" s="32"/>
      <c r="K19" s="73">
        <v>15</v>
      </c>
      <c r="L19" s="33" t="s">
        <v>67</v>
      </c>
    </row>
    <row r="20" spans="1:12" ht="7.5" customHeight="1" x14ac:dyDescent="0.2">
      <c r="A20" s="35"/>
      <c r="B20" s="34"/>
      <c r="C20" s="34"/>
      <c r="D20" s="35"/>
      <c r="E20" s="35"/>
      <c r="F20" s="35"/>
      <c r="G20" s="35"/>
      <c r="H20" s="35"/>
      <c r="I20" s="35"/>
      <c r="J20" s="36"/>
      <c r="K20" s="35"/>
      <c r="L20" s="35"/>
    </row>
    <row r="21" spans="1:12" s="37" customFormat="1" ht="21" customHeight="1" x14ac:dyDescent="0.2">
      <c r="A21" s="108" t="s">
        <v>15</v>
      </c>
      <c r="B21" s="104" t="s">
        <v>16</v>
      </c>
      <c r="C21" s="104" t="s">
        <v>17</v>
      </c>
      <c r="D21" s="104" t="s">
        <v>18</v>
      </c>
      <c r="E21" s="104" t="s">
        <v>19</v>
      </c>
      <c r="F21" s="104" t="s">
        <v>20</v>
      </c>
      <c r="G21" s="104" t="s">
        <v>21</v>
      </c>
      <c r="H21" s="104" t="s">
        <v>22</v>
      </c>
      <c r="I21" s="104" t="s">
        <v>23</v>
      </c>
      <c r="J21" s="106" t="s">
        <v>24</v>
      </c>
      <c r="K21" s="113" t="s">
        <v>25</v>
      </c>
      <c r="L21" s="115" t="s">
        <v>26</v>
      </c>
    </row>
    <row r="22" spans="1:12" s="37" customFormat="1" ht="9.75" customHeight="1" x14ac:dyDescent="0.2">
      <c r="A22" s="102"/>
      <c r="B22" s="105"/>
      <c r="C22" s="105"/>
      <c r="D22" s="105"/>
      <c r="E22" s="105"/>
      <c r="F22" s="105"/>
      <c r="G22" s="105"/>
      <c r="H22" s="105"/>
      <c r="I22" s="105"/>
      <c r="J22" s="107"/>
      <c r="K22" s="114"/>
      <c r="L22" s="116"/>
    </row>
    <row r="23" spans="1:12" s="43" customFormat="1" ht="17.25" customHeight="1" x14ac:dyDescent="0.2">
      <c r="A23" s="38">
        <v>1</v>
      </c>
      <c r="B23" s="40">
        <v>11</v>
      </c>
      <c r="C23" s="40">
        <v>10083324394</v>
      </c>
      <c r="D23" s="39" t="s">
        <v>68</v>
      </c>
      <c r="E23" s="119">
        <v>38366</v>
      </c>
      <c r="F23" s="40" t="s">
        <v>27</v>
      </c>
      <c r="G23" s="40" t="s">
        <v>30</v>
      </c>
      <c r="H23" s="41">
        <v>2.9074074074074075E-2</v>
      </c>
      <c r="I23" s="82"/>
      <c r="J23" s="42">
        <f t="shared" ref="J23:J24" si="0">IFERROR($K$19*3600/(HOUR(H23)*3600+MINUTE(H23)*60+SECOND(H23)),"")</f>
        <v>21.496815286624205</v>
      </c>
      <c r="K23" s="40"/>
      <c r="L23" s="83"/>
    </row>
    <row r="24" spans="1:12" s="43" customFormat="1" ht="17.25" customHeight="1" x14ac:dyDescent="0.2">
      <c r="A24" s="38">
        <v>2</v>
      </c>
      <c r="B24" s="40">
        <v>13</v>
      </c>
      <c r="C24" s="40">
        <v>10093908108</v>
      </c>
      <c r="D24" s="39" t="s">
        <v>69</v>
      </c>
      <c r="E24" s="119">
        <v>38959</v>
      </c>
      <c r="F24" s="40" t="s">
        <v>27</v>
      </c>
      <c r="G24" s="40" t="s">
        <v>28</v>
      </c>
      <c r="H24" s="41">
        <v>3.0312499999999996E-2</v>
      </c>
      <c r="I24" s="44">
        <f t="shared" ref="I24" si="1">H24-$H$23</f>
        <v>1.2384259259259206E-3</v>
      </c>
      <c r="J24" s="42">
        <f t="shared" si="0"/>
        <v>20.618556701030929</v>
      </c>
      <c r="K24" s="40"/>
      <c r="L24" s="83"/>
    </row>
    <row r="25" spans="1:12" s="43" customFormat="1" ht="17.25" customHeight="1" x14ac:dyDescent="0.2">
      <c r="A25" s="38">
        <v>3</v>
      </c>
      <c r="B25" s="40">
        <v>12</v>
      </c>
      <c r="C25" s="40">
        <v>10092632556</v>
      </c>
      <c r="D25" s="39" t="s">
        <v>70</v>
      </c>
      <c r="E25" s="119">
        <v>38470</v>
      </c>
      <c r="F25" s="40" t="s">
        <v>27</v>
      </c>
      <c r="G25" s="40" t="s">
        <v>28</v>
      </c>
      <c r="H25" s="41">
        <v>3.1018518518518515E-2</v>
      </c>
      <c r="I25" s="44">
        <f t="shared" ref="I25:I27" si="2">H25-$H$23</f>
        <v>1.9444444444444396E-3</v>
      </c>
      <c r="J25" s="42">
        <f t="shared" ref="J25:J27" si="3">IFERROR($K$19*3600/(HOUR(H25)*3600+MINUTE(H25)*60+SECOND(H25)),"")</f>
        <v>20.149253731343283</v>
      </c>
      <c r="K25" s="40"/>
      <c r="L25" s="83"/>
    </row>
    <row r="26" spans="1:12" s="43" customFormat="1" ht="17.25" customHeight="1" x14ac:dyDescent="0.2">
      <c r="A26" s="38">
        <v>4</v>
      </c>
      <c r="B26" s="40">
        <v>15</v>
      </c>
      <c r="C26" s="40">
        <v>10093555369</v>
      </c>
      <c r="D26" s="39" t="s">
        <v>71</v>
      </c>
      <c r="E26" s="119">
        <v>38980</v>
      </c>
      <c r="F26" s="40" t="s">
        <v>29</v>
      </c>
      <c r="G26" s="40" t="s">
        <v>30</v>
      </c>
      <c r="H26" s="41">
        <v>3.2523148148148148E-2</v>
      </c>
      <c r="I26" s="44">
        <f t="shared" si="2"/>
        <v>3.4490740740740732E-3</v>
      </c>
      <c r="J26" s="42">
        <f t="shared" si="3"/>
        <v>19.217081850533809</v>
      </c>
      <c r="K26" s="40"/>
      <c r="L26" s="83"/>
    </row>
    <row r="27" spans="1:12" s="43" customFormat="1" ht="17.25" customHeight="1" x14ac:dyDescent="0.2">
      <c r="A27" s="38">
        <v>5</v>
      </c>
      <c r="B27" s="40">
        <v>16</v>
      </c>
      <c r="C27" s="40">
        <v>10120790444</v>
      </c>
      <c r="D27" s="39" t="s">
        <v>72</v>
      </c>
      <c r="E27" s="119">
        <v>39054</v>
      </c>
      <c r="F27" s="40" t="s">
        <v>27</v>
      </c>
      <c r="G27" s="40" t="s">
        <v>73</v>
      </c>
      <c r="H27" s="41">
        <v>3.3842592592592598E-2</v>
      </c>
      <c r="I27" s="44">
        <f t="shared" si="2"/>
        <v>4.7685185185185226E-3</v>
      </c>
      <c r="J27" s="42">
        <f t="shared" si="3"/>
        <v>18.467852257181942</v>
      </c>
      <c r="K27" s="40"/>
      <c r="L27" s="83"/>
    </row>
    <row r="28" spans="1:12" s="43" customFormat="1" ht="17.25" customHeight="1" thickBot="1" x14ac:dyDescent="0.25">
      <c r="A28" s="79">
        <v>6</v>
      </c>
      <c r="B28" s="46">
        <v>14</v>
      </c>
      <c r="C28" s="46">
        <v>10091633869</v>
      </c>
      <c r="D28" s="45" t="s">
        <v>74</v>
      </c>
      <c r="E28" s="120">
        <v>38911</v>
      </c>
      <c r="F28" s="46" t="s">
        <v>27</v>
      </c>
      <c r="G28" s="46" t="s">
        <v>30</v>
      </c>
      <c r="H28" s="84"/>
      <c r="I28" s="80"/>
      <c r="J28" s="81"/>
      <c r="K28" s="46"/>
      <c r="L28" s="85" t="s">
        <v>75</v>
      </c>
    </row>
    <row r="29" spans="1:12" s="43" customFormat="1" ht="7.5" customHeight="1" thickTop="1" thickBot="1" x14ac:dyDescent="0.25">
      <c r="A29" s="2"/>
      <c r="B29" s="2"/>
      <c r="C29" s="47"/>
      <c r="D29" s="47"/>
      <c r="E29" s="47"/>
      <c r="F29" s="2"/>
      <c r="G29" s="47"/>
      <c r="H29" s="48"/>
      <c r="I29" s="48"/>
      <c r="J29" s="49"/>
      <c r="K29" s="49"/>
      <c r="L29" s="49"/>
    </row>
    <row r="30" spans="1:12" ht="14.25" customHeight="1" x14ac:dyDescent="0.2">
      <c r="A30" s="86" t="s">
        <v>32</v>
      </c>
      <c r="B30" s="86"/>
      <c r="C30" s="86"/>
      <c r="D30" s="86"/>
      <c r="E30" s="50"/>
      <c r="F30" s="50"/>
      <c r="G30" s="87" t="s">
        <v>33</v>
      </c>
      <c r="H30" s="87"/>
      <c r="I30" s="87"/>
      <c r="J30" s="87"/>
      <c r="K30" s="87"/>
      <c r="L30" s="87"/>
    </row>
    <row r="31" spans="1:12" s="43" customFormat="1" ht="12" customHeight="1" x14ac:dyDescent="0.2">
      <c r="A31" s="51" t="s">
        <v>63</v>
      </c>
      <c r="B31" s="58"/>
      <c r="C31" s="52"/>
      <c r="D31" s="64"/>
      <c r="E31" s="53"/>
      <c r="F31" s="54"/>
      <c r="G31" s="55" t="s">
        <v>34</v>
      </c>
      <c r="H31" s="24">
        <f>SUMPRODUCT(1/COUNTIF(G23:G28,G23:G28))</f>
        <v>3</v>
      </c>
      <c r="I31" s="56"/>
      <c r="J31" s="1"/>
      <c r="K31" s="57" t="s">
        <v>35</v>
      </c>
      <c r="L31" s="78">
        <f>COUNTIF(F23:F28,"ЗМС")</f>
        <v>0</v>
      </c>
    </row>
    <row r="32" spans="1:12" s="43" customFormat="1" ht="12" customHeight="1" x14ac:dyDescent="0.2">
      <c r="A32" s="51" t="s">
        <v>64</v>
      </c>
      <c r="B32" s="58"/>
      <c r="C32" s="59"/>
      <c r="D32" s="64"/>
      <c r="E32" s="60"/>
      <c r="F32" s="61"/>
      <c r="G32" s="55" t="s">
        <v>36</v>
      </c>
      <c r="H32" s="24">
        <f>H33+H38</f>
        <v>6</v>
      </c>
      <c r="I32" s="56"/>
      <c r="J32" s="1"/>
      <c r="K32" s="57" t="s">
        <v>37</v>
      </c>
      <c r="L32" s="78">
        <f>COUNTIF(F23:F28,"МСМК")</f>
        <v>0</v>
      </c>
    </row>
    <row r="33" spans="1:1024" s="43" customFormat="1" ht="12" customHeight="1" x14ac:dyDescent="0.2">
      <c r="A33" s="51" t="s">
        <v>38</v>
      </c>
      <c r="B33" s="58"/>
      <c r="C33" s="62"/>
      <c r="D33" s="64"/>
      <c r="E33" s="60"/>
      <c r="F33" s="61"/>
      <c r="G33" s="55" t="s">
        <v>39</v>
      </c>
      <c r="H33" s="24">
        <f>H34+H35+H37+H36</f>
        <v>6</v>
      </c>
      <c r="I33" s="56"/>
      <c r="J33" s="1"/>
      <c r="K33" s="57" t="s">
        <v>40</v>
      </c>
      <c r="L33" s="78">
        <f>COUNTIF(F23:F28,"МС")</f>
        <v>0</v>
      </c>
    </row>
    <row r="34" spans="1:1024" s="43" customFormat="1" ht="12" customHeight="1" x14ac:dyDescent="0.2">
      <c r="A34" s="51" t="s">
        <v>65</v>
      </c>
      <c r="B34" s="58"/>
      <c r="C34" s="62"/>
      <c r="D34" s="64"/>
      <c r="E34" s="1"/>
      <c r="F34" s="1"/>
      <c r="G34" s="55" t="s">
        <v>41</v>
      </c>
      <c r="H34" s="24">
        <f>COUNT(A23:A28)</f>
        <v>6</v>
      </c>
      <c r="I34" s="56"/>
      <c r="J34" s="1"/>
      <c r="K34" s="57" t="s">
        <v>27</v>
      </c>
      <c r="L34" s="78">
        <f>COUNTIF(F23:F28,"КМС")</f>
        <v>5</v>
      </c>
    </row>
    <row r="35" spans="1:1024" s="43" customFormat="1" ht="12" customHeight="1" x14ac:dyDescent="0.2">
      <c r="A35" s="63"/>
      <c r="B35" s="58"/>
      <c r="C35" s="62"/>
      <c r="D35" s="64"/>
      <c r="E35" s="60"/>
      <c r="F35" s="61"/>
      <c r="G35" s="55" t="s">
        <v>42</v>
      </c>
      <c r="H35" s="24">
        <f>COUNTIF(A23:A28,"НФ")</f>
        <v>0</v>
      </c>
      <c r="I35" s="56"/>
      <c r="J35" s="1"/>
      <c r="K35" s="57" t="s">
        <v>29</v>
      </c>
      <c r="L35" s="78">
        <f>COUNTIF(F23:F28,"1 СР")</f>
        <v>1</v>
      </c>
    </row>
    <row r="36" spans="1:1024" s="43" customFormat="1" ht="12" customHeight="1" x14ac:dyDescent="0.2">
      <c r="A36" s="51"/>
      <c r="B36" s="58"/>
      <c r="C36" s="62"/>
      <c r="D36" s="64"/>
      <c r="E36" s="60"/>
      <c r="F36" s="61"/>
      <c r="G36" s="57" t="s">
        <v>43</v>
      </c>
      <c r="H36" s="64">
        <f>COUNTIF(A23:A28,"ЛИМ")</f>
        <v>0</v>
      </c>
      <c r="I36" s="56"/>
      <c r="J36" s="1"/>
      <c r="K36" s="65" t="s">
        <v>31</v>
      </c>
      <c r="L36" s="78">
        <f>COUNTIF(F23:F28,"2 СР")</f>
        <v>0</v>
      </c>
    </row>
    <row r="37" spans="1:1024" s="43" customFormat="1" ht="12" customHeight="1" x14ac:dyDescent="0.2">
      <c r="A37" s="51"/>
      <c r="B37" s="58"/>
      <c r="C37" s="58"/>
      <c r="D37" s="64"/>
      <c r="E37" s="60"/>
      <c r="F37" s="61"/>
      <c r="G37" s="55" t="s">
        <v>44</v>
      </c>
      <c r="H37" s="24">
        <f>COUNTIF(A23:A28,"ДСКВ")</f>
        <v>0</v>
      </c>
      <c r="I37" s="56"/>
      <c r="J37" s="1"/>
      <c r="K37" s="65" t="s">
        <v>45</v>
      </c>
      <c r="L37" s="78">
        <f>COUNTIF(F23:F28,"3 СР")</f>
        <v>0</v>
      </c>
    </row>
    <row r="38" spans="1:1024" s="43" customFormat="1" ht="12" customHeight="1" x14ac:dyDescent="0.2">
      <c r="A38" s="51"/>
      <c r="B38" s="58"/>
      <c r="C38" s="58"/>
      <c r="D38" s="64"/>
      <c r="E38" s="66"/>
      <c r="F38" s="67"/>
      <c r="G38" s="55" t="s">
        <v>46</v>
      </c>
      <c r="H38" s="24">
        <f>COUNTIF(A23:A28,"НС")</f>
        <v>0</v>
      </c>
      <c r="I38" s="68"/>
      <c r="J38" s="69"/>
      <c r="K38" s="70"/>
      <c r="L38" s="71"/>
    </row>
    <row r="39" spans="1:1024" s="43" customFormat="1" ht="6.75" customHeight="1" x14ac:dyDescent="0.2">
      <c r="A39" s="63"/>
      <c r="B39" s="2"/>
      <c r="C39" s="2"/>
      <c r="D39" s="1"/>
      <c r="E39" s="1"/>
      <c r="F39" s="1"/>
      <c r="G39" s="1"/>
      <c r="H39" s="1"/>
      <c r="I39" s="1"/>
      <c r="J39" s="3"/>
      <c r="K39" s="1"/>
      <c r="L39" s="72"/>
    </row>
    <row r="40" spans="1:1024" ht="15.75" customHeight="1" x14ac:dyDescent="0.2">
      <c r="A40" s="88" t="s">
        <v>47</v>
      </c>
      <c r="B40" s="88"/>
      <c r="C40" s="88"/>
      <c r="D40" s="88"/>
      <c r="E40" s="96" t="s">
        <v>48</v>
      </c>
      <c r="F40" s="96"/>
      <c r="G40" s="96"/>
      <c r="H40" s="96" t="s">
        <v>49</v>
      </c>
      <c r="I40" s="96"/>
      <c r="J40" s="96"/>
      <c r="K40" s="97" t="s">
        <v>50</v>
      </c>
      <c r="L40" s="97"/>
    </row>
    <row r="41" spans="1:1024" s="43" customFormat="1" ht="9.75" customHeight="1" x14ac:dyDescent="0.2">
      <c r="A41" s="90"/>
      <c r="B41" s="90"/>
      <c r="C41" s="90"/>
      <c r="D41" s="90"/>
      <c r="E41" s="90"/>
      <c r="F41" s="91"/>
      <c r="G41" s="91"/>
      <c r="H41" s="91"/>
      <c r="I41" s="91"/>
      <c r="J41" s="91"/>
      <c r="K41" s="91"/>
      <c r="L41" s="91"/>
    </row>
    <row r="42" spans="1:1024" s="43" customFormat="1" ht="9.75" customHeight="1" x14ac:dyDescent="0.2">
      <c r="A42" s="74"/>
      <c r="B42" s="2"/>
      <c r="C42" s="2"/>
      <c r="D42" s="2"/>
      <c r="E42" s="2"/>
      <c r="F42" s="2"/>
      <c r="G42" s="2"/>
      <c r="H42" s="2"/>
      <c r="I42" s="2"/>
      <c r="J42" s="2"/>
      <c r="K42" s="2"/>
      <c r="L42" s="75"/>
    </row>
    <row r="43" spans="1:1024" s="43" customFormat="1" ht="9.75" customHeight="1" x14ac:dyDescent="0.2">
      <c r="A43" s="74"/>
      <c r="B43" s="2"/>
      <c r="C43" s="2"/>
      <c r="D43" s="2"/>
      <c r="E43" s="2"/>
      <c r="F43" s="2"/>
      <c r="G43" s="2"/>
      <c r="H43" s="2"/>
      <c r="I43" s="2"/>
      <c r="J43" s="2"/>
      <c r="K43" s="2"/>
      <c r="L43" s="75"/>
    </row>
    <row r="44" spans="1:1024" s="43" customFormat="1" ht="9.7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75"/>
    </row>
    <row r="45" spans="1:1024" s="43" customFormat="1" ht="9.75" customHeight="1" x14ac:dyDescent="0.2">
      <c r="A45" s="90"/>
      <c r="B45" s="90"/>
      <c r="C45" s="90"/>
      <c r="D45" s="90"/>
      <c r="E45" s="90"/>
      <c r="F45" s="92"/>
      <c r="G45" s="92"/>
      <c r="H45" s="92"/>
      <c r="I45" s="92"/>
      <c r="J45" s="92"/>
      <c r="K45" s="92"/>
      <c r="L45" s="92"/>
    </row>
    <row r="46" spans="1:1024" s="43" customFormat="1" ht="9.75" customHeight="1" x14ac:dyDescent="0.2">
      <c r="A46" s="90"/>
      <c r="B46" s="90"/>
      <c r="C46" s="90"/>
      <c r="D46" s="90"/>
      <c r="E46" s="90"/>
      <c r="F46" s="93"/>
      <c r="G46" s="93"/>
      <c r="H46" s="93"/>
      <c r="I46" s="93"/>
      <c r="J46" s="93"/>
      <c r="K46" s="93"/>
      <c r="L46" s="93"/>
    </row>
    <row r="47" spans="1:1024" s="77" customFormat="1" ht="15.75" customHeight="1" x14ac:dyDescent="0.2">
      <c r="A47" s="94"/>
      <c r="B47" s="94"/>
      <c r="C47" s="94"/>
      <c r="D47" s="94"/>
      <c r="E47" s="95" t="str">
        <f>G17</f>
        <v>БЕСЧАСТНОВ А.А. (ВК, г. МОСКВА)</v>
      </c>
      <c r="F47" s="95"/>
      <c r="G47" s="95"/>
      <c r="H47" s="95" t="str">
        <f>G18</f>
        <v>САДРОВ Е.В. (1К, г. ИЖЕВСК)</v>
      </c>
      <c r="I47" s="95"/>
      <c r="J47" s="95"/>
      <c r="K47" s="89" t="str">
        <f>G19</f>
        <v>ОНИКОВА Я.Б. (ВК, г. ИЖЕВСК)</v>
      </c>
      <c r="L47" s="89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6"/>
      <c r="PA47" s="76"/>
      <c r="PB47" s="76"/>
      <c r="PC47" s="76"/>
      <c r="PD47" s="76"/>
      <c r="PE47" s="76"/>
      <c r="PF47" s="76"/>
      <c r="PG47" s="76"/>
      <c r="PH47" s="76"/>
      <c r="PI47" s="76"/>
      <c r="PJ47" s="76"/>
      <c r="PK47" s="76"/>
      <c r="PL47" s="76"/>
      <c r="PM47" s="76"/>
      <c r="PN47" s="76"/>
      <c r="PO47" s="76"/>
      <c r="PP47" s="76"/>
      <c r="PQ47" s="76"/>
      <c r="PR47" s="76"/>
      <c r="PS47" s="76"/>
      <c r="PT47" s="76"/>
      <c r="PU47" s="76"/>
      <c r="PV47" s="76"/>
      <c r="PW47" s="76"/>
      <c r="PX47" s="76"/>
      <c r="PY47" s="76"/>
      <c r="PZ47" s="76"/>
      <c r="QA47" s="76"/>
      <c r="QB47" s="76"/>
      <c r="QC47" s="76"/>
      <c r="QD47" s="76"/>
      <c r="QE47" s="76"/>
      <c r="QF47" s="76"/>
      <c r="QG47" s="76"/>
      <c r="QH47" s="76"/>
      <c r="QI47" s="76"/>
      <c r="QJ47" s="76"/>
      <c r="QK47" s="76"/>
      <c r="QL47" s="76"/>
      <c r="QM47" s="76"/>
      <c r="QN47" s="76"/>
      <c r="QO47" s="76"/>
      <c r="QP47" s="76"/>
      <c r="QQ47" s="76"/>
      <c r="QR47" s="76"/>
      <c r="QS47" s="76"/>
      <c r="QT47" s="76"/>
      <c r="QU47" s="76"/>
      <c r="QV47" s="76"/>
      <c r="QW47" s="76"/>
      <c r="QX47" s="76"/>
      <c r="QY47" s="76"/>
      <c r="QZ47" s="76"/>
      <c r="RA47" s="76"/>
      <c r="RB47" s="76"/>
      <c r="RC47" s="76"/>
      <c r="RD47" s="76"/>
      <c r="RE47" s="76"/>
      <c r="RF47" s="76"/>
      <c r="RG47" s="76"/>
      <c r="RH47" s="76"/>
      <c r="RI47" s="76"/>
      <c r="RJ47" s="76"/>
      <c r="RK47" s="76"/>
      <c r="RL47" s="76"/>
      <c r="RM47" s="76"/>
      <c r="RN47" s="76"/>
      <c r="RO47" s="76"/>
      <c r="RP47" s="76"/>
      <c r="RQ47" s="76"/>
      <c r="RR47" s="76"/>
      <c r="RS47" s="76"/>
      <c r="RT47" s="76"/>
      <c r="RU47" s="76"/>
      <c r="RV47" s="76"/>
      <c r="RW47" s="76"/>
      <c r="RX47" s="76"/>
      <c r="RY47" s="76"/>
      <c r="RZ47" s="76"/>
      <c r="SA47" s="76"/>
      <c r="SB47" s="76"/>
      <c r="SC47" s="76"/>
      <c r="SD47" s="76"/>
      <c r="SE47" s="76"/>
      <c r="SF47" s="76"/>
      <c r="SG47" s="76"/>
      <c r="SH47" s="76"/>
      <c r="SI47" s="76"/>
      <c r="SJ47" s="76"/>
      <c r="SK47" s="76"/>
      <c r="SL47" s="76"/>
      <c r="SM47" s="76"/>
      <c r="SN47" s="76"/>
      <c r="SO47" s="76"/>
      <c r="SP47" s="76"/>
      <c r="SQ47" s="76"/>
      <c r="SR47" s="76"/>
      <c r="SS47" s="76"/>
      <c r="ST47" s="76"/>
      <c r="SU47" s="76"/>
      <c r="SV47" s="76"/>
      <c r="SW47" s="76"/>
      <c r="SX47" s="76"/>
      <c r="SY47" s="76"/>
      <c r="SZ47" s="76"/>
      <c r="TA47" s="76"/>
      <c r="TB47" s="76"/>
      <c r="TC47" s="76"/>
      <c r="TD47" s="76"/>
      <c r="TE47" s="76"/>
      <c r="TF47" s="76"/>
      <c r="TG47" s="76"/>
      <c r="TH47" s="76"/>
      <c r="TI47" s="76"/>
      <c r="TJ47" s="76"/>
      <c r="TK47" s="76"/>
      <c r="TL47" s="76"/>
      <c r="TM47" s="76"/>
      <c r="TN47" s="76"/>
      <c r="TO47" s="76"/>
      <c r="TP47" s="76"/>
      <c r="TQ47" s="76"/>
      <c r="TR47" s="76"/>
      <c r="TS47" s="76"/>
      <c r="TT47" s="76"/>
      <c r="TU47" s="76"/>
      <c r="TV47" s="76"/>
      <c r="TW47" s="76"/>
      <c r="TX47" s="76"/>
      <c r="TY47" s="76"/>
      <c r="TZ47" s="76"/>
      <c r="UA47" s="76"/>
      <c r="UB47" s="76"/>
      <c r="UC47" s="76"/>
      <c r="UD47" s="76"/>
      <c r="UE47" s="76"/>
      <c r="UF47" s="76"/>
      <c r="UG47" s="76"/>
      <c r="UH47" s="76"/>
      <c r="UI47" s="76"/>
      <c r="UJ47" s="76"/>
      <c r="UK47" s="76"/>
      <c r="UL47" s="76"/>
      <c r="UM47" s="76"/>
      <c r="UN47" s="76"/>
      <c r="UO47" s="76"/>
      <c r="UP47" s="76"/>
      <c r="UQ47" s="76"/>
      <c r="UR47" s="76"/>
      <c r="US47" s="76"/>
      <c r="UT47" s="76"/>
      <c r="UU47" s="76"/>
      <c r="UV47" s="76"/>
      <c r="UW47" s="76"/>
      <c r="UX47" s="76"/>
      <c r="UY47" s="76"/>
      <c r="UZ47" s="76"/>
      <c r="VA47" s="76"/>
      <c r="VB47" s="76"/>
      <c r="VC47" s="76"/>
      <c r="VD47" s="76"/>
      <c r="VE47" s="76"/>
      <c r="VF47" s="76"/>
      <c r="VG47" s="76"/>
      <c r="VH47" s="76"/>
      <c r="VI47" s="76"/>
      <c r="VJ47" s="76"/>
      <c r="VK47" s="76"/>
      <c r="VL47" s="76"/>
      <c r="VM47" s="76"/>
      <c r="VN47" s="76"/>
      <c r="VO47" s="76"/>
      <c r="VP47" s="76"/>
      <c r="VQ47" s="76"/>
      <c r="VR47" s="76"/>
      <c r="VS47" s="76"/>
      <c r="VT47" s="76"/>
      <c r="VU47" s="76"/>
      <c r="VV47" s="76"/>
      <c r="VW47" s="76"/>
      <c r="VX47" s="76"/>
      <c r="VY47" s="76"/>
      <c r="VZ47" s="76"/>
      <c r="WA47" s="76"/>
      <c r="WB47" s="76"/>
      <c r="WC47" s="76"/>
      <c r="WD47" s="76"/>
      <c r="WE47" s="76"/>
      <c r="WF47" s="76"/>
      <c r="WG47" s="76"/>
      <c r="WH47" s="76"/>
      <c r="WI47" s="76"/>
      <c r="WJ47" s="76"/>
      <c r="WK47" s="76"/>
      <c r="WL47" s="76"/>
      <c r="WM47" s="76"/>
      <c r="WN47" s="76"/>
      <c r="WO47" s="76"/>
      <c r="WP47" s="76"/>
      <c r="WQ47" s="76"/>
      <c r="WR47" s="76"/>
      <c r="WS47" s="76"/>
      <c r="WT47" s="76"/>
      <c r="WU47" s="76"/>
      <c r="WV47" s="76"/>
      <c r="WW47" s="76"/>
      <c r="WX47" s="76"/>
      <c r="WY47" s="76"/>
      <c r="WZ47" s="76"/>
      <c r="XA47" s="76"/>
      <c r="XB47" s="76"/>
      <c r="XC47" s="76"/>
      <c r="XD47" s="76"/>
      <c r="XE47" s="76"/>
      <c r="XF47" s="76"/>
      <c r="XG47" s="76"/>
      <c r="XH47" s="76"/>
      <c r="XI47" s="76"/>
      <c r="XJ47" s="76"/>
      <c r="XK47" s="76"/>
      <c r="XL47" s="76"/>
      <c r="XM47" s="76"/>
      <c r="XN47" s="76"/>
      <c r="XO47" s="76"/>
      <c r="XP47" s="76"/>
      <c r="XQ47" s="76"/>
      <c r="XR47" s="76"/>
      <c r="XS47" s="76"/>
      <c r="XT47" s="76"/>
      <c r="XU47" s="76"/>
      <c r="XV47" s="76"/>
      <c r="XW47" s="76"/>
      <c r="XX47" s="76"/>
      <c r="XY47" s="76"/>
      <c r="XZ47" s="76"/>
      <c r="YA47" s="76"/>
      <c r="YB47" s="76"/>
      <c r="YC47" s="76"/>
      <c r="YD47" s="76"/>
      <c r="YE47" s="76"/>
      <c r="YF47" s="76"/>
      <c r="YG47" s="76"/>
      <c r="YH47" s="76"/>
      <c r="YI47" s="76"/>
      <c r="YJ47" s="76"/>
      <c r="YK47" s="76"/>
      <c r="YL47" s="76"/>
      <c r="YM47" s="76"/>
      <c r="YN47" s="76"/>
      <c r="YO47" s="76"/>
      <c r="YP47" s="76"/>
      <c r="YQ47" s="76"/>
      <c r="YR47" s="76"/>
      <c r="YS47" s="76"/>
      <c r="YT47" s="76"/>
      <c r="YU47" s="76"/>
      <c r="YV47" s="76"/>
      <c r="YW47" s="76"/>
      <c r="YX47" s="76"/>
      <c r="YY47" s="76"/>
      <c r="YZ47" s="76"/>
      <c r="ZA47" s="76"/>
      <c r="ZB47" s="76"/>
      <c r="ZC47" s="76"/>
      <c r="ZD47" s="76"/>
      <c r="ZE47" s="76"/>
      <c r="ZF47" s="76"/>
      <c r="ZG47" s="76"/>
      <c r="ZH47" s="76"/>
      <c r="ZI47" s="76"/>
      <c r="ZJ47" s="76"/>
      <c r="ZK47" s="76"/>
      <c r="ZL47" s="76"/>
      <c r="ZM47" s="76"/>
      <c r="ZN47" s="76"/>
      <c r="ZO47" s="76"/>
      <c r="ZP47" s="76"/>
      <c r="ZQ47" s="76"/>
      <c r="ZR47" s="76"/>
      <c r="ZS47" s="76"/>
      <c r="ZT47" s="76"/>
      <c r="ZU47" s="76"/>
      <c r="ZV47" s="76"/>
      <c r="ZW47" s="76"/>
      <c r="ZX47" s="76"/>
      <c r="ZY47" s="76"/>
      <c r="ZZ47" s="76"/>
      <c r="AAA47" s="76"/>
      <c r="AAB47" s="76"/>
      <c r="AAC47" s="76"/>
      <c r="AAD47" s="76"/>
      <c r="AAE47" s="76"/>
      <c r="AAF47" s="76"/>
      <c r="AAG47" s="76"/>
      <c r="AAH47" s="76"/>
      <c r="AAI47" s="76"/>
      <c r="AAJ47" s="76"/>
      <c r="AAK47" s="76"/>
      <c r="AAL47" s="76"/>
      <c r="AAM47" s="76"/>
      <c r="AAN47" s="76"/>
      <c r="AAO47" s="76"/>
      <c r="AAP47" s="76"/>
      <c r="AAQ47" s="76"/>
      <c r="AAR47" s="76"/>
      <c r="AAS47" s="76"/>
      <c r="AAT47" s="76"/>
      <c r="AAU47" s="76"/>
      <c r="AAV47" s="76"/>
      <c r="AAW47" s="76"/>
      <c r="AAX47" s="76"/>
      <c r="AAY47" s="76"/>
      <c r="AAZ47" s="76"/>
      <c r="ABA47" s="76"/>
      <c r="ABB47" s="76"/>
      <c r="ABC47" s="76"/>
      <c r="ABD47" s="76"/>
      <c r="ABE47" s="76"/>
      <c r="ABF47" s="76"/>
      <c r="ABG47" s="76"/>
      <c r="ABH47" s="76"/>
      <c r="ABI47" s="76"/>
      <c r="ABJ47" s="76"/>
      <c r="ABK47" s="76"/>
      <c r="ABL47" s="76"/>
      <c r="ABM47" s="76"/>
      <c r="ABN47" s="76"/>
      <c r="ABO47" s="76"/>
      <c r="ABP47" s="76"/>
      <c r="ABQ47" s="76"/>
      <c r="ABR47" s="76"/>
      <c r="ABS47" s="76"/>
      <c r="ABT47" s="76"/>
      <c r="ABU47" s="76"/>
      <c r="ABV47" s="76"/>
      <c r="ABW47" s="76"/>
      <c r="ABX47" s="76"/>
      <c r="ABY47" s="76"/>
      <c r="ABZ47" s="76"/>
      <c r="ACA47" s="76"/>
      <c r="ACB47" s="76"/>
      <c r="ACC47" s="76"/>
      <c r="ACD47" s="76"/>
      <c r="ACE47" s="76"/>
      <c r="ACF47" s="76"/>
      <c r="ACG47" s="76"/>
      <c r="ACH47" s="76"/>
      <c r="ACI47" s="76"/>
      <c r="ACJ47" s="76"/>
      <c r="ACK47" s="76"/>
      <c r="ACL47" s="76"/>
      <c r="ACM47" s="76"/>
      <c r="ACN47" s="76"/>
      <c r="ACO47" s="76"/>
      <c r="ACP47" s="76"/>
      <c r="ACQ47" s="76"/>
      <c r="ACR47" s="76"/>
      <c r="ACS47" s="76"/>
      <c r="ACT47" s="76"/>
      <c r="ACU47" s="76"/>
      <c r="ACV47" s="76"/>
      <c r="ACW47" s="76"/>
      <c r="ACX47" s="76"/>
      <c r="ACY47" s="76"/>
      <c r="ACZ47" s="76"/>
      <c r="ADA47" s="76"/>
      <c r="ADB47" s="76"/>
      <c r="ADC47" s="76"/>
      <c r="ADD47" s="76"/>
      <c r="ADE47" s="76"/>
      <c r="ADF47" s="76"/>
      <c r="ADG47" s="76"/>
      <c r="ADH47" s="76"/>
      <c r="ADI47" s="76"/>
      <c r="ADJ47" s="76"/>
      <c r="ADK47" s="76"/>
      <c r="ADL47" s="76"/>
      <c r="ADM47" s="76"/>
      <c r="ADN47" s="76"/>
      <c r="ADO47" s="76"/>
      <c r="ADP47" s="76"/>
      <c r="ADQ47" s="76"/>
      <c r="ADR47" s="76"/>
      <c r="ADS47" s="76"/>
      <c r="ADT47" s="76"/>
      <c r="ADU47" s="76"/>
      <c r="ADV47" s="76"/>
      <c r="ADW47" s="76"/>
      <c r="ADX47" s="76"/>
      <c r="ADY47" s="76"/>
      <c r="ADZ47" s="76"/>
      <c r="AEA47" s="76"/>
      <c r="AEB47" s="76"/>
      <c r="AEC47" s="76"/>
      <c r="AED47" s="76"/>
      <c r="AEE47" s="76"/>
      <c r="AEF47" s="76"/>
      <c r="AEG47" s="76"/>
      <c r="AEH47" s="76"/>
      <c r="AEI47" s="76"/>
      <c r="AEJ47" s="76"/>
      <c r="AEK47" s="76"/>
      <c r="AEL47" s="76"/>
      <c r="AEM47" s="76"/>
      <c r="AEN47" s="76"/>
      <c r="AEO47" s="76"/>
      <c r="AEP47" s="76"/>
      <c r="AEQ47" s="76"/>
      <c r="AER47" s="76"/>
      <c r="AES47" s="76"/>
      <c r="AET47" s="76"/>
      <c r="AEU47" s="76"/>
      <c r="AEV47" s="76"/>
      <c r="AEW47" s="76"/>
      <c r="AEX47" s="76"/>
      <c r="AEY47" s="76"/>
      <c r="AEZ47" s="76"/>
      <c r="AFA47" s="76"/>
      <c r="AFB47" s="76"/>
      <c r="AFC47" s="76"/>
      <c r="AFD47" s="76"/>
      <c r="AFE47" s="76"/>
      <c r="AFF47" s="76"/>
      <c r="AFG47" s="76"/>
      <c r="AFH47" s="76"/>
      <c r="AFI47" s="76"/>
      <c r="AFJ47" s="76"/>
      <c r="AFK47" s="76"/>
      <c r="AFL47" s="76"/>
      <c r="AFM47" s="76"/>
      <c r="AFN47" s="76"/>
      <c r="AFO47" s="76"/>
      <c r="AFP47" s="76"/>
      <c r="AFQ47" s="76"/>
      <c r="AFR47" s="76"/>
      <c r="AFS47" s="76"/>
      <c r="AFT47" s="76"/>
      <c r="AFU47" s="76"/>
      <c r="AFV47" s="76"/>
      <c r="AFW47" s="76"/>
      <c r="AFX47" s="76"/>
      <c r="AFY47" s="76"/>
      <c r="AFZ47" s="76"/>
      <c r="AGA47" s="76"/>
      <c r="AGB47" s="76"/>
      <c r="AGC47" s="76"/>
      <c r="AGD47" s="76"/>
      <c r="AGE47" s="76"/>
      <c r="AGF47" s="76"/>
      <c r="AGG47" s="76"/>
      <c r="AGH47" s="76"/>
      <c r="AGI47" s="76"/>
      <c r="AGJ47" s="76"/>
      <c r="AGK47" s="76"/>
      <c r="AGL47" s="76"/>
      <c r="AGM47" s="76"/>
      <c r="AGN47" s="76"/>
      <c r="AGO47" s="76"/>
      <c r="AGP47" s="76"/>
      <c r="AGQ47" s="76"/>
      <c r="AGR47" s="76"/>
      <c r="AGS47" s="76"/>
      <c r="AGT47" s="76"/>
      <c r="AGU47" s="76"/>
      <c r="AGV47" s="76"/>
      <c r="AGW47" s="76"/>
      <c r="AGX47" s="76"/>
      <c r="AGY47" s="76"/>
      <c r="AGZ47" s="76"/>
      <c r="AHA47" s="76"/>
      <c r="AHB47" s="76"/>
      <c r="AHC47" s="76"/>
      <c r="AHD47" s="76"/>
      <c r="AHE47" s="76"/>
      <c r="AHF47" s="76"/>
      <c r="AHG47" s="76"/>
      <c r="AHH47" s="76"/>
      <c r="AHI47" s="76"/>
      <c r="AHJ47" s="76"/>
      <c r="AHK47" s="76"/>
      <c r="AHL47" s="76"/>
      <c r="AHM47" s="76"/>
      <c r="AHN47" s="76"/>
      <c r="AHO47" s="76"/>
      <c r="AHP47" s="76"/>
      <c r="AHQ47" s="76"/>
      <c r="AHR47" s="76"/>
      <c r="AHS47" s="76"/>
      <c r="AHT47" s="76"/>
      <c r="AHU47" s="76"/>
      <c r="AHV47" s="76"/>
      <c r="AHW47" s="76"/>
      <c r="AHX47" s="76"/>
      <c r="AHY47" s="76"/>
      <c r="AHZ47" s="76"/>
      <c r="AIA47" s="76"/>
      <c r="AIB47" s="76"/>
      <c r="AIC47" s="76"/>
      <c r="AID47" s="76"/>
      <c r="AIE47" s="76"/>
      <c r="AIF47" s="76"/>
      <c r="AIG47" s="76"/>
      <c r="AIH47" s="76"/>
      <c r="AII47" s="76"/>
      <c r="AIJ47" s="76"/>
      <c r="AIK47" s="76"/>
      <c r="AIL47" s="76"/>
      <c r="AIM47" s="76"/>
      <c r="AIN47" s="76"/>
      <c r="AIO47" s="76"/>
      <c r="AIP47" s="76"/>
      <c r="AIQ47" s="76"/>
      <c r="AIR47" s="76"/>
      <c r="AIS47" s="76"/>
      <c r="AIT47" s="76"/>
      <c r="AIU47" s="76"/>
      <c r="AIV47" s="76"/>
      <c r="AIW47" s="76"/>
      <c r="AIX47" s="76"/>
      <c r="AIY47" s="76"/>
      <c r="AIZ47" s="76"/>
      <c r="AJA47" s="76"/>
      <c r="AJB47" s="76"/>
      <c r="AJC47" s="76"/>
      <c r="AJD47" s="76"/>
      <c r="AJE47" s="76"/>
      <c r="AJF47" s="76"/>
      <c r="AJG47" s="76"/>
      <c r="AJH47" s="76"/>
      <c r="AJI47" s="76"/>
      <c r="AJJ47" s="76"/>
      <c r="AJK47" s="76"/>
      <c r="AJL47" s="76"/>
      <c r="AJM47" s="76"/>
      <c r="AJN47" s="76"/>
      <c r="AJO47" s="76"/>
      <c r="AJP47" s="76"/>
      <c r="AJQ47" s="76"/>
      <c r="AJR47" s="76"/>
      <c r="AJS47" s="76"/>
      <c r="AJT47" s="76"/>
      <c r="AJU47" s="76"/>
      <c r="AJV47" s="76"/>
      <c r="AJW47" s="76"/>
      <c r="AJX47" s="76"/>
      <c r="AJY47" s="76"/>
      <c r="AJZ47" s="76"/>
      <c r="AKA47" s="76"/>
      <c r="AKB47" s="76"/>
      <c r="AKC47" s="76"/>
      <c r="AKD47" s="76"/>
      <c r="AKE47" s="76"/>
      <c r="AKF47" s="76"/>
      <c r="AKG47" s="76"/>
      <c r="AKH47" s="76"/>
      <c r="AKI47" s="76"/>
      <c r="AKJ47" s="76"/>
      <c r="AKK47" s="76"/>
      <c r="AKL47" s="76"/>
      <c r="AKM47" s="76"/>
      <c r="AKN47" s="76"/>
      <c r="AKO47" s="76"/>
      <c r="AKP47" s="76"/>
      <c r="AKQ47" s="76"/>
      <c r="AKR47" s="76"/>
      <c r="AKS47" s="76"/>
      <c r="AKT47" s="76"/>
      <c r="AKU47" s="76"/>
      <c r="AKV47" s="76"/>
      <c r="AKW47" s="76"/>
      <c r="AKX47" s="76"/>
      <c r="AKY47" s="76"/>
      <c r="AKZ47" s="76"/>
      <c r="ALA47" s="76"/>
      <c r="ALB47" s="76"/>
      <c r="ALC47" s="76"/>
      <c r="ALD47" s="76"/>
      <c r="ALE47" s="76"/>
      <c r="ALF47" s="76"/>
      <c r="ALG47" s="76"/>
      <c r="ALH47" s="76"/>
      <c r="ALI47" s="76"/>
      <c r="ALJ47" s="76"/>
      <c r="ALK47" s="76"/>
      <c r="ALL47" s="76"/>
      <c r="ALM47" s="76"/>
      <c r="ALN47" s="76"/>
      <c r="ALO47" s="76"/>
      <c r="ALP47" s="76"/>
      <c r="ALQ47" s="76"/>
      <c r="ALR47" s="76"/>
      <c r="ALS47" s="76"/>
      <c r="ALT47" s="76"/>
      <c r="ALU47" s="76"/>
      <c r="ALV47" s="76"/>
      <c r="ALW47" s="76"/>
      <c r="ALX47" s="76"/>
      <c r="ALY47" s="76"/>
      <c r="ALZ47" s="76"/>
      <c r="AMA47" s="76"/>
      <c r="AMB47" s="76"/>
      <c r="AMC47" s="76"/>
      <c r="AMD47" s="76"/>
      <c r="AME47" s="76"/>
      <c r="AMF47" s="76"/>
      <c r="AMG47" s="76"/>
      <c r="AMH47" s="76"/>
      <c r="AMI47" s="76"/>
      <c r="AMJ47" s="76"/>
    </row>
    <row r="48" spans="1:1024" s="43" customFormat="1" ht="14.25" customHeight="1" x14ac:dyDescent="0.2">
      <c r="A48" s="1"/>
      <c r="B48" s="2"/>
      <c r="C48" s="2"/>
      <c r="D48" s="1"/>
      <c r="E48" s="1"/>
      <c r="F48" s="1"/>
      <c r="G48" s="1"/>
      <c r="H48" s="1"/>
      <c r="I48" s="1"/>
      <c r="J48" s="3"/>
      <c r="K48" s="1"/>
      <c r="L48" s="1"/>
    </row>
    <row r="56" ht="9.75" customHeight="1" x14ac:dyDescent="0.2"/>
  </sheetData>
  <mergeCells count="44">
    <mergeCell ref="K21:K22"/>
    <mergeCell ref="L21:L22"/>
    <mergeCell ref="F21:F2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A11:L11"/>
    <mergeCell ref="A12:L12"/>
    <mergeCell ref="A13:D13"/>
    <mergeCell ref="A14:D14"/>
    <mergeCell ref="A15:G15"/>
    <mergeCell ref="H15:L15"/>
    <mergeCell ref="A30:D30"/>
    <mergeCell ref="G30:L30"/>
    <mergeCell ref="A40:D40"/>
    <mergeCell ref="K47:L47"/>
    <mergeCell ref="A41:E41"/>
    <mergeCell ref="F41:L41"/>
    <mergeCell ref="A45:E45"/>
    <mergeCell ref="F45:L45"/>
    <mergeCell ref="A46:E46"/>
    <mergeCell ref="F46:L46"/>
    <mergeCell ref="A47:D47"/>
    <mergeCell ref="E47:G47"/>
    <mergeCell ref="H47:J47"/>
    <mergeCell ref="E40:G40"/>
    <mergeCell ref="H40:J40"/>
    <mergeCell ref="K40:L40"/>
  </mergeCells>
  <conditionalFormatting sqref="B2">
    <cfRule type="duplicateValues" dxfId="4" priority="3"/>
  </conditionalFormatting>
  <conditionalFormatting sqref="B3">
    <cfRule type="duplicateValues" dxfId="3" priority="4"/>
  </conditionalFormatting>
  <conditionalFormatting sqref="B4">
    <cfRule type="duplicateValues" dxfId="2" priority="5"/>
  </conditionalFormatting>
  <conditionalFormatting sqref="B31:B1048576 B1 B6:B7 B9:B11 B16:B22">
    <cfRule type="duplicateValues" dxfId="1" priority="2"/>
  </conditionalFormatting>
  <conditionalFormatting sqref="G37:G38 G31:G35">
    <cfRule type="duplicateValues" dxfId="0" priority="6"/>
  </conditionalFormatting>
  <printOptions horizontalCentered="1"/>
  <pageMargins left="0.196527777777778" right="0.196527777777778" top="0.905555555555556" bottom="0.86597222222222203" header="0.15763888888888899" footer="0.118055555555556"/>
  <pageSetup paperSize="9" scale="66" firstPageNumber="0" fitToHeight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Велокросс</vt:lpstr>
      <vt:lpstr>Велокросс!Заголовки_для_печати</vt:lpstr>
      <vt:lpstr>Велокросс!Область_печати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1</cp:revision>
  <cp:lastPrinted>2021-12-27T14:23:41Z</cp:lastPrinted>
  <dcterms:created xsi:type="dcterms:W3CDTF">1996-10-08T23:32:33Z</dcterms:created>
  <dcterms:modified xsi:type="dcterms:W3CDTF">2023-12-07T06:26:11Z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