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Шоссе 2023\"/>
    </mc:Choice>
  </mc:AlternateContent>
  <xr:revisionPtr revIDLastSave="0" documentId="13_ncr:1_{2F96D3D3-9568-4669-B73B-5E11664F67AB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групп горная гонка" sheetId="94" r:id="rId1"/>
  </sheets>
  <definedNames>
    <definedName name="_xlnm.Print_Titles" localSheetId="0">'групп горная гонка'!$21:$22</definedName>
    <definedName name="_xlnm.Print_Area" localSheetId="0">'групп горная гонка'!$A$1:$L$65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5" i="94" l="1"/>
  <c r="E65" i="94"/>
  <c r="H55" i="94"/>
  <c r="L54" i="94"/>
  <c r="H54" i="94"/>
  <c r="L53" i="94"/>
  <c r="H53" i="94"/>
  <c r="L52" i="94"/>
  <c r="H52" i="94"/>
  <c r="L51" i="94"/>
  <c r="H51" i="94"/>
  <c r="L50" i="94"/>
  <c r="L49" i="94"/>
  <c r="L48" i="94"/>
  <c r="H50" i="94" l="1"/>
  <c r="H49" i="94" s="1"/>
  <c r="J24" i="94" l="1"/>
  <c r="J25" i="94"/>
  <c r="J26" i="94"/>
  <c r="J27" i="94"/>
  <c r="J28" i="94"/>
  <c r="J29" i="94"/>
  <c r="J30" i="94"/>
  <c r="J31" i="94"/>
  <c r="J32" i="94"/>
  <c r="J33" i="94"/>
  <c r="J34" i="94"/>
  <c r="J35" i="94"/>
  <c r="J36" i="94"/>
  <c r="J37" i="94"/>
  <c r="J38" i="94"/>
  <c r="J39" i="94"/>
  <c r="J40" i="94"/>
  <c r="J41" i="94"/>
  <c r="J42" i="94"/>
  <c r="J23" i="94"/>
  <c r="I25" i="94" l="1"/>
  <c r="I26" i="94"/>
  <c r="I27" i="94"/>
  <c r="I28" i="94"/>
  <c r="I29" i="94"/>
  <c r="I30" i="94"/>
  <c r="I31" i="94"/>
  <c r="I32" i="94"/>
  <c r="I33" i="94"/>
  <c r="I34" i="94"/>
  <c r="I35" i="94"/>
  <c r="I36" i="94"/>
  <c r="I37" i="94"/>
  <c r="I38" i="94"/>
  <c r="I39" i="94"/>
  <c r="I40" i="94"/>
  <c r="I41" i="94"/>
  <c r="I42" i="94"/>
  <c r="I24" i="94"/>
</calcChain>
</file>

<file path=xl/sharedStrings.xml><?xml version="1.0" encoding="utf-8"?>
<sst xmlns="http://schemas.openxmlformats.org/spreadsheetml/2006/main" count="152" uniqueCount="95">
  <si>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</si>
  <si>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</si>
  <si>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</si>
  <si>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</si>
  <si>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</si>
  <si>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</si>
  <si>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</si>
  <si>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</si>
  <si>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</si>
  <si>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</si>
  <si>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</si>
  <si>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</si>
  <si>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</si>
  <si>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</si>
  <si>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</si>
  <si>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</si>
  <si>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</si>
  <si>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</si>
  <si>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</si>
  <si>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</si>
  <si>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</si>
  <si>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</si>
  <si>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</si>
  <si>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</si>
  <si>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Санкт-Петербург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</si>
  <si>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</si>
  <si>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</si>
  <si>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</si>
  <si>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</si>
  <si>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</si>
  <si>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</si>
  <si>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</si>
  <si>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</si>
  <si>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</si>
  <si>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</si>
  <si>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</si>
  <si>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</si>
  <si>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</si>
  <si>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</si>
  <si>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</si>
  <si>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</si>
  <si>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</si>
  <si>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t>1 СР</t>
  </si>
  <si>
    <t>Лимит времени</t>
  </si>
  <si>
    <t>Самарская область</t>
  </si>
  <si>
    <t>Республика Адыгея</t>
  </si>
  <si>
    <t>Иркутская область</t>
  </si>
  <si>
    <t>Комитет Республики Адыгея по физической культуре и спорту</t>
  </si>
  <si>
    <t>Федерация велосипедного спорта Республики Адыгея</t>
  </si>
  <si>
    <t>Краснодарский край</t>
  </si>
  <si>
    <t>Москва</t>
  </si>
  <si>
    <t>НФ</t>
  </si>
  <si>
    <t/>
  </si>
  <si>
    <t>МЕСТО ПРОВЕДЕНИЯ: г. Майкоп</t>
  </si>
  <si>
    <t>НАЧАЛО ГОНКИ: 11ч 00м</t>
  </si>
  <si>
    <t>2 СР</t>
  </si>
  <si>
    <t>3 СР</t>
  </si>
  <si>
    <t>шоссе - групповая горная гонка</t>
  </si>
  <si>
    <t>ДАТА ПРОВЕДЕНИЯ: 30 августа 2023 года</t>
  </si>
  <si>
    <t>№ ВРВС: 0080651811</t>
  </si>
  <si>
    <t>НАЗВАНИЕ ТРАССЫ / РЕГ. НОМЕР: а/д Даховская - Лаго-Наки</t>
  </si>
  <si>
    <t>Иванова М.А. (ВК, Псковская область)</t>
  </si>
  <si>
    <t>Вареник А.Н. (1СК, Республика Адыгея)</t>
  </si>
  <si>
    <t>Попова Е.В. (ВК, Воронежская область)</t>
  </si>
  <si>
    <t>Температура: +29</t>
  </si>
  <si>
    <t>Влажность: 32%</t>
  </si>
  <si>
    <t>Осадки: ясно</t>
  </si>
  <si>
    <t>Ветер: 3 м/с</t>
  </si>
  <si>
    <t>ПЕРВЕНСТВО РОССИИ</t>
  </si>
  <si>
    <t>Юниорки 17-18 лет</t>
  </si>
  <si>
    <t>№ ЕКП 2023: 31271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</si>
  <si>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13ч 36м</t>
    </r>
  </si>
  <si>
    <t>БОР Елизавета</t>
  </si>
  <si>
    <t>МУЧКАЕВА Людмила</t>
  </si>
  <si>
    <t>МАЛЬКОВА Татьяна</t>
  </si>
  <si>
    <t>ГОРБАЧЕНКО Полина</t>
  </si>
  <si>
    <t>ЖАТЬКО Владислава</t>
  </si>
  <si>
    <t>БРЮХОВА Мария</t>
  </si>
  <si>
    <t>КРАПИВИНА Дарья</t>
  </si>
  <si>
    <t>БЕК Анастасия</t>
  </si>
  <si>
    <t>ЛОСЕВА Алина</t>
  </si>
  <si>
    <t>ВИННИК Ангелина</t>
  </si>
  <si>
    <t>ПАХОМОВА Анастасия</t>
  </si>
  <si>
    <t>САГДИЕВА Асия</t>
  </si>
  <si>
    <t>БАРИНОВА Диана</t>
  </si>
  <si>
    <t>СТРИЖОВА Ксения</t>
  </si>
  <si>
    <t>ВАВИЛИНА Афида</t>
  </si>
  <si>
    <t>КОВЯЗИНА Валерия</t>
  </si>
  <si>
    <t>БУЛЫГИНА Мария</t>
  </si>
  <si>
    <t>ИСМАГИЛОВА Лилия</t>
  </si>
  <si>
    <t>ДИКАЯ Арина</t>
  </si>
  <si>
    <t>КИСИЕВА Арина</t>
  </si>
  <si>
    <t>УДЯНСКАЯ Александра</t>
  </si>
  <si>
    <t>РУЖНИКОВА Анастасия</t>
  </si>
  <si>
    <t>ВЫВОЛОКИНА Анастасия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</si>
</sst>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h:mm:ss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40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right" vertical="center"/>
    </xf>
    <xf numFmtId="0" fontId="12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1" fillId="0" borderId="14" xfId="0" applyFont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11" fillId="0" borderId="12" xfId="0" applyFont="1" applyBorder="1" applyAlignment="1">
      <alignment horizontal="left" vertical="center"/>
    </xf>
    <xf numFmtId="2" fontId="12" fillId="0" borderId="2" xfId="0" applyNumberFormat="1" applyFont="1" applyBorder="1" applyAlignment="1">
      <alignment vertical="center"/>
    </xf>
    <xf numFmtId="2" fontId="12" fillId="0" borderId="3" xfId="0" applyNumberFormat="1" applyFont="1" applyBorder="1" applyAlignment="1">
      <alignment vertical="center"/>
    </xf>
    <xf numFmtId="2" fontId="11" fillId="2" borderId="5" xfId="0" applyNumberFormat="1" applyFont="1" applyFill="1" applyBorder="1" applyAlignment="1">
      <alignment vertical="center"/>
    </xf>
    <xf numFmtId="2" fontId="12" fillId="0" borderId="5" xfId="0" applyNumberFormat="1" applyFont="1" applyBorder="1" applyAlignment="1">
      <alignment vertical="center"/>
    </xf>
    <xf numFmtId="2" fontId="5" fillId="0" borderId="24" xfId="0" applyNumberFormat="1" applyFont="1" applyBorder="1" applyAlignment="1">
      <alignment vertical="center"/>
    </xf>
    <xf numFmtId="2" fontId="15" fillId="0" borderId="0" xfId="0" applyNumberFormat="1" applyFont="1" applyAlignment="1">
      <alignment vertical="center" wrapText="1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27" xfId="0" applyFont="1" applyBorder="1" applyAlignment="1">
      <alignment vertical="center"/>
    </xf>
    <xf numFmtId="49" fontId="5" fillId="0" borderId="29" xfId="0" applyNumberFormat="1" applyFont="1" applyBorder="1" applyAlignment="1">
      <alignment vertical="center"/>
    </xf>
    <xf numFmtId="49" fontId="5" fillId="0" borderId="31" xfId="0" applyNumberFormat="1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 wrapText="1"/>
    </xf>
    <xf numFmtId="14" fontId="5" fillId="0" borderId="2" xfId="0" applyNumberFormat="1" applyFont="1" applyBorder="1"/>
    <xf numFmtId="0" fontId="14" fillId="0" borderId="11" xfId="0" applyFont="1" applyBorder="1" applyAlignment="1">
      <alignment horizontal="right" vertical="center"/>
    </xf>
    <xf numFmtId="14" fontId="5" fillId="0" borderId="0" xfId="0" applyNumberFormat="1" applyFont="1"/>
    <xf numFmtId="0" fontId="5" fillId="0" borderId="3" xfId="0" applyFont="1" applyBorder="1" applyAlignment="1">
      <alignment vertical="center"/>
    </xf>
    <xf numFmtId="0" fontId="5" fillId="0" borderId="21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17" fillId="0" borderId="0" xfId="8" applyFont="1" applyAlignment="1">
      <alignment vertical="center" wrapText="1"/>
    </xf>
    <xf numFmtId="0" fontId="14" fillId="0" borderId="5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49" fontId="19" fillId="0" borderId="17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vertical="center"/>
    </xf>
    <xf numFmtId="2" fontId="5" fillId="0" borderId="3" xfId="0" applyNumberFormat="1" applyFont="1" applyBorder="1" applyAlignment="1">
      <alignment vertical="center"/>
    </xf>
    <xf numFmtId="0" fontId="18" fillId="0" borderId="1" xfId="8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20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2" fontId="6" fillId="2" borderId="20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8000000}"/>
    <cellStyle name="Обычный_Стартовый протокол Смирнов_20101106_Results" xfId="3" xr:uid="{00000000-0005-0000-0000-000009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632461</xdr:colOff>
      <xdr:row>0</xdr:row>
      <xdr:rowOff>144781</xdr:rowOff>
    </xdr:from>
    <xdr:to>
      <xdr:col>3</xdr:col>
      <xdr:colOff>762033</xdr:colOff>
      <xdr:row>3</xdr:row>
      <xdr:rowOff>15240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2581" y="144781"/>
          <a:ext cx="1043972" cy="670559"/>
        </a:xfrm>
        <a:prstGeom prst="rect">
          <a:avLst/>
        </a:prstGeom>
      </xdr:spPr>
    </xdr:pic>
    <xdr:clientData/>
  </xdr:twoCellAnchor>
  <xdr:twoCellAnchor editAs="oneCell">
    <xdr:from>
      <xdr:col>10</xdr:col>
      <xdr:colOff>234315</xdr:colOff>
      <xdr:row>0</xdr:row>
      <xdr:rowOff>99060</xdr:rowOff>
    </xdr:from>
    <xdr:to>
      <xdr:col>11</xdr:col>
      <xdr:colOff>268605</xdr:colOff>
      <xdr:row>3</xdr:row>
      <xdr:rowOff>93345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8855" y="99060"/>
          <a:ext cx="819150" cy="794385"/>
        </a:xfrm>
        <a:prstGeom prst="rect">
          <a:avLst/>
        </a:prstGeom>
      </xdr:spPr>
    </xdr:pic>
    <xdr:clientData/>
  </xdr:twoCellAnchor>
  <xdr:twoCellAnchor editAs="oneCell">
    <xdr:from>
      <xdr:col>11</xdr:col>
      <xdr:colOff>554356</xdr:colOff>
      <xdr:row>0</xdr:row>
      <xdr:rowOff>40005</xdr:rowOff>
    </xdr:from>
    <xdr:to>
      <xdr:col>11</xdr:col>
      <xdr:colOff>1764030</xdr:colOff>
      <xdr:row>3</xdr:row>
      <xdr:rowOff>181717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16" t="24041" r="3675" b="24472"/>
        <a:stretch/>
      </xdr:blipFill>
      <xdr:spPr bwMode="auto">
        <a:xfrm>
          <a:off x="10993756" y="40005"/>
          <a:ext cx="1209674" cy="9418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89535</xdr:colOff>
      <xdr:row>0</xdr:row>
      <xdr:rowOff>76200</xdr:rowOff>
    </xdr:from>
    <xdr:to>
      <xdr:col>2</xdr:col>
      <xdr:colOff>280034</xdr:colOff>
      <xdr:row>3</xdr:row>
      <xdr:rowOff>109780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535" y="76200"/>
          <a:ext cx="1150619" cy="833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-0.249977111117893"/>
    <pageSetUpPr fitToPage="1"/>
  </sheetPr>
  <dimension ref="A1:N68"/>
  <sheetViews>
    <sheetView tabSelected="1" view="pageBreakPreview" topLeftCell="A4" zoomScaleNormal="100" zoomScaleSheetLayoutView="100" workbookViewId="0">
      <selection activeCell="K42" sqref="K42"/>
    </sheetView>
  </sheetViews>
  <sheetFormatPr defaultColWidth="9.109375" defaultRowHeight="13.8" x14ac:dyDescent="0.25"/>
  <cols>
    <col min="1" max="1" width="7" style="1" customWidth="1"/>
    <col min="2" max="2" width="7" style="12" customWidth="1"/>
    <col min="3" max="3" width="13.33203125" style="12" customWidth="1"/>
    <col min="4" max="4" width="22.5546875" style="1" customWidth="1"/>
    <col min="5" max="5" width="11.6640625" style="1" customWidth="1"/>
    <col min="6" max="6" width="7.6640625" style="1" customWidth="1"/>
    <col min="7" max="7" width="22.44140625" style="1" customWidth="1"/>
    <col min="8" max="9" width="12.33203125" style="1" customWidth="1"/>
    <col min="10" max="10" width="13.5546875" style="44" customWidth="1"/>
    <col min="11" max="11" width="11.44140625" style="1" customWidth="1"/>
    <col min="12" max="12" width="27.109375" style="1" customWidth="1"/>
    <col min="13" max="16384" width="9.109375" style="1"/>
  </cols>
  <sheetData>
    <row r="1" spans="1:14" ht="21" x14ac:dyDescent="0.2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4" ht="21" x14ac:dyDescent="0.25">
      <c r="A2" s="138" t="s">
        <v>47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4" ht="21" x14ac:dyDescent="0.25">
      <c r="A3" s="138" t="s">
        <v>11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4" ht="21" x14ac:dyDescent="0.25">
      <c r="A4" s="138" t="s">
        <v>48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spans="1:14" ht="5.4" customHeight="1" x14ac:dyDescent="0.25">
      <c r="A5" s="139" t="s">
        <v>52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</row>
    <row r="6" spans="1:14" s="2" customFormat="1" ht="25.2" customHeight="1" x14ac:dyDescent="0.3">
      <c r="A6" s="122" t="s">
        <v>68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N6" s="24"/>
    </row>
    <row r="7" spans="1:14" s="2" customFormat="1" ht="21" x14ac:dyDescent="0.25">
      <c r="A7" s="123" t="s">
        <v>17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</row>
    <row r="8" spans="1:14" s="2" customFormat="1" ht="7.2" customHeight="1" thickBot="1" x14ac:dyDescent="0.3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</row>
    <row r="9" spans="1:14" ht="18.600000000000001" thickTop="1" x14ac:dyDescent="0.25">
      <c r="A9" s="124" t="s">
        <v>22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6"/>
    </row>
    <row r="10" spans="1:14" ht="18" x14ac:dyDescent="0.25">
      <c r="A10" s="135" t="s">
        <v>57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7"/>
    </row>
    <row r="11" spans="1:14" ht="18" x14ac:dyDescent="0.25">
      <c r="A11" s="135" t="s">
        <v>69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7"/>
    </row>
    <row r="12" spans="1:14" ht="4.8" customHeight="1" x14ac:dyDescent="0.25">
      <c r="A12" s="128" t="s">
        <v>52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30"/>
    </row>
    <row r="13" spans="1:14" ht="15.6" x14ac:dyDescent="0.3">
      <c r="A13" s="36" t="s">
        <v>53</v>
      </c>
      <c r="B13" s="21"/>
      <c r="C13" s="21"/>
      <c r="D13" s="56"/>
      <c r="E13" s="4"/>
      <c r="F13" s="4"/>
      <c r="G13" s="30" t="s">
        <v>54</v>
      </c>
      <c r="H13" s="4"/>
      <c r="I13" s="4"/>
      <c r="J13" s="37"/>
      <c r="K13" s="28"/>
      <c r="L13" s="29" t="s">
        <v>59</v>
      </c>
    </row>
    <row r="14" spans="1:14" ht="15.6" x14ac:dyDescent="0.3">
      <c r="A14" s="16" t="s">
        <v>58</v>
      </c>
      <c r="B14" s="11"/>
      <c r="C14" s="11"/>
      <c r="D14" s="58"/>
      <c r="E14" s="5"/>
      <c r="F14" s="5"/>
      <c r="G14" s="6" t="s">
        <v>71</v>
      </c>
      <c r="H14" s="5"/>
      <c r="I14" s="5"/>
      <c r="J14" s="38"/>
      <c r="K14" s="64"/>
      <c r="L14" s="57" t="s">
        <v>70</v>
      </c>
    </row>
    <row r="15" spans="1:14" ht="14.4" x14ac:dyDescent="0.25">
      <c r="A15" s="117" t="s">
        <v>10</v>
      </c>
      <c r="B15" s="118"/>
      <c r="C15" s="118"/>
      <c r="D15" s="118"/>
      <c r="E15" s="118"/>
      <c r="F15" s="118"/>
      <c r="G15" s="119"/>
      <c r="H15" s="19" t="s">
        <v>1</v>
      </c>
      <c r="I15" s="18"/>
      <c r="J15" s="39"/>
      <c r="K15" s="18"/>
      <c r="L15" s="20"/>
    </row>
    <row r="16" spans="1:14" ht="14.4" x14ac:dyDescent="0.25">
      <c r="A16" s="17" t="s">
        <v>18</v>
      </c>
      <c r="B16" s="13"/>
      <c r="C16" s="13"/>
      <c r="D16" s="10"/>
      <c r="E16" s="7"/>
      <c r="F16" s="10"/>
      <c r="G16" s="9" t="s">
        <v>52</v>
      </c>
      <c r="H16" s="32" t="s">
        <v>60</v>
      </c>
      <c r="I16" s="7"/>
      <c r="J16" s="40"/>
      <c r="K16" s="7"/>
      <c r="L16" s="65"/>
    </row>
    <row r="17" spans="1:12" ht="14.4" x14ac:dyDescent="0.25">
      <c r="A17" s="17" t="s">
        <v>19</v>
      </c>
      <c r="B17" s="13"/>
      <c r="C17" s="13"/>
      <c r="D17" s="9"/>
      <c r="E17" s="7"/>
      <c r="F17" s="10"/>
      <c r="G17" s="9" t="s">
        <v>63</v>
      </c>
      <c r="H17" s="32" t="s">
        <v>40</v>
      </c>
      <c r="I17" s="7"/>
      <c r="J17" s="40"/>
      <c r="K17" s="7"/>
      <c r="L17" s="31"/>
    </row>
    <row r="18" spans="1:12" ht="14.4" x14ac:dyDescent="0.25">
      <c r="A18" s="17" t="s">
        <v>20</v>
      </c>
      <c r="B18" s="13"/>
      <c r="C18" s="13"/>
      <c r="D18" s="9"/>
      <c r="E18" s="7"/>
      <c r="F18" s="10"/>
      <c r="G18" s="9" t="s">
        <v>61</v>
      </c>
      <c r="H18" s="32" t="s">
        <v>41</v>
      </c>
      <c r="I18" s="7"/>
      <c r="J18" s="40"/>
      <c r="K18" s="7"/>
      <c r="L18" s="31"/>
    </row>
    <row r="19" spans="1:12" ht="16.2" thickBot="1" x14ac:dyDescent="0.3">
      <c r="A19" s="17" t="s">
        <v>16</v>
      </c>
      <c r="B19" s="14"/>
      <c r="C19" s="14"/>
      <c r="D19" s="59"/>
      <c r="E19" s="8"/>
      <c r="F19" s="8"/>
      <c r="G19" s="9" t="s">
        <v>62</v>
      </c>
      <c r="H19" s="93" t="s">
        <v>39</v>
      </c>
      <c r="I19" s="7"/>
      <c r="J19" s="69">
        <v>80</v>
      </c>
      <c r="K19" s="69"/>
      <c r="L19" s="70"/>
    </row>
    <row r="20" spans="1:12" ht="6" customHeight="1" thickTop="1" thickBot="1" x14ac:dyDescent="0.3">
      <c r="A20" s="26"/>
      <c r="B20" s="23"/>
      <c r="C20" s="23"/>
      <c r="D20" s="22"/>
      <c r="E20" s="22"/>
      <c r="F20" s="22"/>
      <c r="G20" s="22"/>
      <c r="H20" s="22"/>
      <c r="I20" s="22"/>
      <c r="J20" s="41"/>
      <c r="K20" s="22"/>
      <c r="L20" s="27"/>
    </row>
    <row r="21" spans="1:12" s="3" customFormat="1" ht="12.6" thickTop="1" x14ac:dyDescent="0.25">
      <c r="A21" s="133" t="s">
        <v>7</v>
      </c>
      <c r="B21" s="111" t="s">
        <v>13</v>
      </c>
      <c r="C21" s="111" t="s">
        <v>38</v>
      </c>
      <c r="D21" s="111" t="s">
        <v>2</v>
      </c>
      <c r="E21" s="111" t="s">
        <v>37</v>
      </c>
      <c r="F21" s="111" t="s">
        <v>9</v>
      </c>
      <c r="G21" s="111" t="s">
        <v>14</v>
      </c>
      <c r="H21" s="111" t="s">
        <v>8</v>
      </c>
      <c r="I21" s="111" t="s">
        <v>27</v>
      </c>
      <c r="J21" s="131" t="s">
        <v>23</v>
      </c>
      <c r="K21" s="120" t="s">
        <v>26</v>
      </c>
      <c r="L21" s="109" t="s">
        <v>15</v>
      </c>
    </row>
    <row r="22" spans="1:12" s="3" customFormat="1" ht="12" x14ac:dyDescent="0.25">
      <c r="A22" s="134"/>
      <c r="B22" s="112"/>
      <c r="C22" s="112"/>
      <c r="D22" s="112"/>
      <c r="E22" s="112"/>
      <c r="F22" s="112"/>
      <c r="G22" s="112"/>
      <c r="H22" s="112"/>
      <c r="I22" s="112"/>
      <c r="J22" s="132"/>
      <c r="K22" s="121"/>
      <c r="L22" s="110"/>
    </row>
    <row r="23" spans="1:12" x14ac:dyDescent="0.25">
      <c r="A23" s="74">
        <v>1</v>
      </c>
      <c r="B23" s="75">
        <v>51</v>
      </c>
      <c r="C23" s="75">
        <v>10092421378</v>
      </c>
      <c r="D23" s="76" t="s">
        <v>72</v>
      </c>
      <c r="E23" s="77">
        <v>38855</v>
      </c>
      <c r="F23" s="78" t="s">
        <v>34</v>
      </c>
      <c r="G23" s="86" t="s">
        <v>24</v>
      </c>
      <c r="H23" s="79">
        <v>9.8784999999999998E-2</v>
      </c>
      <c r="I23" s="79" t="s">
        <v>52</v>
      </c>
      <c r="J23" s="80">
        <f t="shared" ref="J23:J45" si="0">$J$19/((H23*24))</f>
        <v>33.743314605793728</v>
      </c>
      <c r="K23" s="81" t="s">
        <v>25</v>
      </c>
      <c r="L23" s="94"/>
    </row>
    <row r="24" spans="1:12" x14ac:dyDescent="0.25">
      <c r="A24" s="82">
        <v>2</v>
      </c>
      <c r="B24" s="75">
        <v>61</v>
      </c>
      <c r="C24" s="75">
        <v>10088344146</v>
      </c>
      <c r="D24" s="76" t="s">
        <v>73</v>
      </c>
      <c r="E24" s="77">
        <v>38624</v>
      </c>
      <c r="F24" s="78" t="s">
        <v>34</v>
      </c>
      <c r="G24" s="86" t="s">
        <v>24</v>
      </c>
      <c r="H24" s="79">
        <v>9.8865999999999996E-2</v>
      </c>
      <c r="I24" s="79">
        <f t="shared" ref="I24:I45" si="1">H24-$H$23</f>
        <v>8.099999999999774E-5</v>
      </c>
      <c r="J24" s="80">
        <f t="shared" si="0"/>
        <v>33.715669020020364</v>
      </c>
      <c r="K24" s="81" t="s">
        <v>25</v>
      </c>
      <c r="L24" s="94"/>
    </row>
    <row r="25" spans="1:12" x14ac:dyDescent="0.25">
      <c r="A25" s="74">
        <v>3</v>
      </c>
      <c r="B25" s="75">
        <v>68</v>
      </c>
      <c r="C25" s="75">
        <v>10091170179</v>
      </c>
      <c r="D25" s="76" t="s">
        <v>74</v>
      </c>
      <c r="E25" s="77">
        <v>38712</v>
      </c>
      <c r="F25" s="78" t="s">
        <v>25</v>
      </c>
      <c r="G25" s="86" t="s">
        <v>50</v>
      </c>
      <c r="H25" s="79">
        <v>9.919E-2</v>
      </c>
      <c r="I25" s="79">
        <f t="shared" si="1"/>
        <v>4.0500000000000258E-4</v>
      </c>
      <c r="J25" s="80">
        <f t="shared" si="0"/>
        <v>33.605538192694155</v>
      </c>
      <c r="K25" s="81" t="s">
        <v>25</v>
      </c>
      <c r="L25" s="94"/>
    </row>
    <row r="26" spans="1:12" x14ac:dyDescent="0.25">
      <c r="A26" s="82">
        <v>4</v>
      </c>
      <c r="B26" s="75">
        <v>59</v>
      </c>
      <c r="C26" s="75">
        <v>10113514434</v>
      </c>
      <c r="D26" s="76" t="s">
        <v>75</v>
      </c>
      <c r="E26" s="77">
        <v>39413</v>
      </c>
      <c r="F26" s="78" t="s">
        <v>34</v>
      </c>
      <c r="G26" s="86" t="s">
        <v>24</v>
      </c>
      <c r="H26" s="79">
        <v>9.9653000000000005E-2</v>
      </c>
      <c r="I26" s="79">
        <f t="shared" si="1"/>
        <v>8.6800000000000765E-4</v>
      </c>
      <c r="J26" s="80">
        <f t="shared" si="0"/>
        <v>33.449402760913699</v>
      </c>
      <c r="K26" s="81" t="s">
        <v>34</v>
      </c>
      <c r="L26" s="94"/>
    </row>
    <row r="27" spans="1:12" x14ac:dyDescent="0.25">
      <c r="A27" s="74">
        <v>5</v>
      </c>
      <c r="B27" s="75">
        <v>62</v>
      </c>
      <c r="C27" s="75">
        <v>10136971963</v>
      </c>
      <c r="D27" s="76" t="s">
        <v>76</v>
      </c>
      <c r="E27" s="77">
        <v>39973</v>
      </c>
      <c r="F27" s="78" t="s">
        <v>34</v>
      </c>
      <c r="G27" s="86" t="s">
        <v>24</v>
      </c>
      <c r="H27" s="79">
        <v>9.9906999999999996E-2</v>
      </c>
      <c r="I27" s="79">
        <f t="shared" si="1"/>
        <v>1.121999999999998E-3</v>
      </c>
      <c r="J27" s="80">
        <f t="shared" si="0"/>
        <v>33.364362190170191</v>
      </c>
      <c r="K27" s="81" t="s">
        <v>34</v>
      </c>
      <c r="L27" s="94"/>
    </row>
    <row r="28" spans="1:12" x14ac:dyDescent="0.25">
      <c r="A28" s="82">
        <v>6</v>
      </c>
      <c r="B28" s="75">
        <v>55</v>
      </c>
      <c r="C28" s="75">
        <v>10094924079</v>
      </c>
      <c r="D28" s="76" t="s">
        <v>77</v>
      </c>
      <c r="E28" s="77">
        <v>38788</v>
      </c>
      <c r="F28" s="78" t="s">
        <v>34</v>
      </c>
      <c r="G28" s="86" t="s">
        <v>24</v>
      </c>
      <c r="H28" s="79">
        <v>0.1</v>
      </c>
      <c r="I28" s="79">
        <f t="shared" si="1"/>
        <v>1.2150000000000077E-3</v>
      </c>
      <c r="J28" s="80">
        <f t="shared" si="0"/>
        <v>33.333333333333329</v>
      </c>
      <c r="K28" s="81" t="s">
        <v>34</v>
      </c>
      <c r="L28" s="94"/>
    </row>
    <row r="29" spans="1:12" x14ac:dyDescent="0.25">
      <c r="A29" s="74">
        <v>7</v>
      </c>
      <c r="B29" s="75">
        <v>54</v>
      </c>
      <c r="C29" s="75">
        <v>10083214765</v>
      </c>
      <c r="D29" s="76" t="s">
        <v>78</v>
      </c>
      <c r="E29" s="77">
        <v>38652</v>
      </c>
      <c r="F29" s="78" t="s">
        <v>25</v>
      </c>
      <c r="G29" s="86" t="s">
        <v>24</v>
      </c>
      <c r="H29" s="79">
        <v>0.10022</v>
      </c>
      <c r="I29" s="79">
        <f t="shared" si="1"/>
        <v>1.4350000000000057E-3</v>
      </c>
      <c r="J29" s="80">
        <f t="shared" si="0"/>
        <v>33.260160979179133</v>
      </c>
      <c r="K29" s="81" t="s">
        <v>34</v>
      </c>
      <c r="L29" s="94"/>
    </row>
    <row r="30" spans="1:12" x14ac:dyDescent="0.25">
      <c r="A30" s="82">
        <v>8</v>
      </c>
      <c r="B30" s="75">
        <v>53</v>
      </c>
      <c r="C30" s="75">
        <v>10101383875</v>
      </c>
      <c r="D30" s="76" t="s">
        <v>79</v>
      </c>
      <c r="E30" s="77">
        <v>38568</v>
      </c>
      <c r="F30" s="78" t="s">
        <v>25</v>
      </c>
      <c r="G30" s="86" t="s">
        <v>24</v>
      </c>
      <c r="H30" s="79">
        <v>0.100463</v>
      </c>
      <c r="I30" s="79">
        <f t="shared" si="1"/>
        <v>1.6779999999999989E-3</v>
      </c>
      <c r="J30" s="80">
        <f t="shared" si="0"/>
        <v>33.179711270152524</v>
      </c>
      <c r="K30" s="81" t="s">
        <v>34</v>
      </c>
      <c r="L30" s="94"/>
    </row>
    <row r="31" spans="1:12" x14ac:dyDescent="0.25">
      <c r="A31" s="74">
        <v>9</v>
      </c>
      <c r="B31" s="75">
        <v>56</v>
      </c>
      <c r="C31" s="75">
        <v>10104652068</v>
      </c>
      <c r="D31" s="76" t="s">
        <v>80</v>
      </c>
      <c r="E31" s="77">
        <v>39101</v>
      </c>
      <c r="F31" s="78" t="s">
        <v>42</v>
      </c>
      <c r="G31" s="86" t="s">
        <v>24</v>
      </c>
      <c r="H31" s="79">
        <v>0.100579</v>
      </c>
      <c r="I31" s="79">
        <f t="shared" si="1"/>
        <v>1.7940000000000039E-3</v>
      </c>
      <c r="J31" s="80">
        <f t="shared" si="0"/>
        <v>33.141444370428552</v>
      </c>
      <c r="K31" s="81" t="s">
        <v>34</v>
      </c>
      <c r="L31" s="94"/>
    </row>
    <row r="32" spans="1:12" x14ac:dyDescent="0.25">
      <c r="A32" s="82">
        <v>10</v>
      </c>
      <c r="B32" s="75">
        <v>69</v>
      </c>
      <c r="C32" s="75">
        <v>10119756483</v>
      </c>
      <c r="D32" s="76" t="s">
        <v>81</v>
      </c>
      <c r="E32" s="77">
        <v>38441</v>
      </c>
      <c r="F32" s="78" t="s">
        <v>34</v>
      </c>
      <c r="G32" s="86" t="s">
        <v>45</v>
      </c>
      <c r="H32" s="79">
        <v>0.10081</v>
      </c>
      <c r="I32" s="79">
        <f t="shared" si="1"/>
        <v>2.024999999999999E-3</v>
      </c>
      <c r="J32" s="80">
        <f t="shared" si="0"/>
        <v>33.06550276096948</v>
      </c>
      <c r="K32" s="81" t="s">
        <v>34</v>
      </c>
      <c r="L32" s="94"/>
    </row>
    <row r="33" spans="1:12" x14ac:dyDescent="0.25">
      <c r="A33" s="74">
        <v>11</v>
      </c>
      <c r="B33" s="75">
        <v>52</v>
      </c>
      <c r="C33" s="75">
        <v>10093565473</v>
      </c>
      <c r="D33" s="76" t="s">
        <v>82</v>
      </c>
      <c r="E33" s="77">
        <v>38388</v>
      </c>
      <c r="F33" s="78" t="s">
        <v>34</v>
      </c>
      <c r="G33" s="86" t="s">
        <v>24</v>
      </c>
      <c r="H33" s="79">
        <v>0.100926</v>
      </c>
      <c r="I33" s="79">
        <f t="shared" si="1"/>
        <v>2.141000000000004E-3</v>
      </c>
      <c r="J33" s="80">
        <f t="shared" si="0"/>
        <v>33.027498695413804</v>
      </c>
      <c r="K33" s="81" t="s">
        <v>34</v>
      </c>
      <c r="L33" s="94"/>
    </row>
    <row r="34" spans="1:12" x14ac:dyDescent="0.25">
      <c r="A34" s="82">
        <v>12</v>
      </c>
      <c r="B34" s="75">
        <v>65</v>
      </c>
      <c r="C34" s="75">
        <v>10101387010</v>
      </c>
      <c r="D34" s="76" t="s">
        <v>83</v>
      </c>
      <c r="E34" s="77">
        <v>38387</v>
      </c>
      <c r="F34" s="78" t="s">
        <v>25</v>
      </c>
      <c r="G34" s="86" t="s">
        <v>46</v>
      </c>
      <c r="H34" s="79">
        <v>0.101273</v>
      </c>
      <c r="I34" s="79">
        <f t="shared" si="1"/>
        <v>2.4880000000000041E-3</v>
      </c>
      <c r="J34" s="80">
        <f t="shared" si="0"/>
        <v>32.914333863254107</v>
      </c>
      <c r="K34" s="81" t="s">
        <v>34</v>
      </c>
      <c r="L34" s="95"/>
    </row>
    <row r="35" spans="1:12" x14ac:dyDescent="0.25">
      <c r="A35" s="74">
        <v>13</v>
      </c>
      <c r="B35" s="75">
        <v>60</v>
      </c>
      <c r="C35" s="75">
        <v>10128681695</v>
      </c>
      <c r="D35" s="76" t="s">
        <v>84</v>
      </c>
      <c r="E35" s="77">
        <v>39139</v>
      </c>
      <c r="F35" s="78" t="s">
        <v>34</v>
      </c>
      <c r="G35" s="86" t="s">
        <v>24</v>
      </c>
      <c r="H35" s="79">
        <v>0.10138900000000001</v>
      </c>
      <c r="I35" s="79">
        <f t="shared" si="1"/>
        <v>2.6040000000000091E-3</v>
      </c>
      <c r="J35" s="80">
        <f t="shared" si="0"/>
        <v>32.876676299532818</v>
      </c>
      <c r="K35" s="81"/>
      <c r="L35" s="94"/>
    </row>
    <row r="36" spans="1:12" x14ac:dyDescent="0.25">
      <c r="A36" s="82">
        <v>14</v>
      </c>
      <c r="B36" s="75">
        <v>70</v>
      </c>
      <c r="C36" s="75">
        <v>10108261680</v>
      </c>
      <c r="D36" s="76" t="s">
        <v>85</v>
      </c>
      <c r="E36" s="77">
        <v>38525</v>
      </c>
      <c r="F36" s="78" t="s">
        <v>34</v>
      </c>
      <c r="G36" s="86" t="s">
        <v>45</v>
      </c>
      <c r="H36" s="79">
        <v>0.101493</v>
      </c>
      <c r="I36" s="79">
        <f t="shared" si="1"/>
        <v>2.7080000000000021E-3</v>
      </c>
      <c r="J36" s="80">
        <f t="shared" si="0"/>
        <v>32.842987529517636</v>
      </c>
      <c r="K36" s="81"/>
      <c r="L36" s="94"/>
    </row>
    <row r="37" spans="1:12" x14ac:dyDescent="0.25">
      <c r="A37" s="74">
        <v>15</v>
      </c>
      <c r="B37" s="75">
        <v>71</v>
      </c>
      <c r="C37" s="75">
        <v>10126045319</v>
      </c>
      <c r="D37" s="76" t="s">
        <v>86</v>
      </c>
      <c r="E37" s="77">
        <v>38921</v>
      </c>
      <c r="F37" s="78" t="s">
        <v>42</v>
      </c>
      <c r="G37" s="86" t="s">
        <v>45</v>
      </c>
      <c r="H37" s="79">
        <v>0.104398</v>
      </c>
      <c r="I37" s="79">
        <f t="shared" si="1"/>
        <v>5.6130000000000069E-3</v>
      </c>
      <c r="J37" s="80">
        <f t="shared" si="0"/>
        <v>31.92909187276895</v>
      </c>
      <c r="K37" s="81"/>
      <c r="L37" s="94"/>
    </row>
    <row r="38" spans="1:12" x14ac:dyDescent="0.25">
      <c r="A38" s="82">
        <v>16</v>
      </c>
      <c r="B38" s="75">
        <v>64</v>
      </c>
      <c r="C38" s="75">
        <v>10104450792</v>
      </c>
      <c r="D38" s="76" t="s">
        <v>87</v>
      </c>
      <c r="E38" s="77">
        <v>38473</v>
      </c>
      <c r="F38" s="78" t="s">
        <v>34</v>
      </c>
      <c r="G38" s="86" t="s">
        <v>46</v>
      </c>
      <c r="H38" s="79">
        <v>0.104398</v>
      </c>
      <c r="I38" s="79">
        <f t="shared" si="1"/>
        <v>5.6130000000000069E-3</v>
      </c>
      <c r="J38" s="80">
        <f t="shared" si="0"/>
        <v>31.92909187276895</v>
      </c>
      <c r="K38" s="81"/>
      <c r="L38" s="94"/>
    </row>
    <row r="39" spans="1:12" x14ac:dyDescent="0.25">
      <c r="A39" s="74">
        <v>17</v>
      </c>
      <c r="B39" s="75">
        <v>67</v>
      </c>
      <c r="C39" s="75">
        <v>10120121851</v>
      </c>
      <c r="D39" s="76" t="s">
        <v>88</v>
      </c>
      <c r="E39" s="77">
        <v>39020</v>
      </c>
      <c r="F39" s="78" t="s">
        <v>42</v>
      </c>
      <c r="G39" s="86" t="s">
        <v>49</v>
      </c>
      <c r="H39" s="79">
        <v>0.105382</v>
      </c>
      <c r="I39" s="79">
        <f t="shared" si="1"/>
        <v>6.5970000000000056E-3</v>
      </c>
      <c r="J39" s="80">
        <f t="shared" si="0"/>
        <v>31.630955318112512</v>
      </c>
      <c r="K39" s="81"/>
      <c r="L39" s="94"/>
    </row>
    <row r="40" spans="1:12" x14ac:dyDescent="0.25">
      <c r="A40" s="82">
        <v>18</v>
      </c>
      <c r="B40" s="75">
        <v>58</v>
      </c>
      <c r="C40" s="75">
        <v>10095661683</v>
      </c>
      <c r="D40" s="76" t="s">
        <v>89</v>
      </c>
      <c r="E40" s="77">
        <v>39098</v>
      </c>
      <c r="F40" s="78" t="s">
        <v>34</v>
      </c>
      <c r="G40" s="86" t="s">
        <v>24</v>
      </c>
      <c r="H40" s="79">
        <v>0.10864600000000001</v>
      </c>
      <c r="I40" s="79">
        <f t="shared" si="1"/>
        <v>9.8610000000000086E-3</v>
      </c>
      <c r="J40" s="80">
        <f t="shared" si="0"/>
        <v>30.680681602022471</v>
      </c>
      <c r="K40" s="81"/>
      <c r="L40" s="94"/>
    </row>
    <row r="41" spans="1:12" x14ac:dyDescent="0.25">
      <c r="A41" s="74">
        <v>19</v>
      </c>
      <c r="B41" s="75">
        <v>66</v>
      </c>
      <c r="C41" s="75">
        <v>10117684020</v>
      </c>
      <c r="D41" s="76" t="s">
        <v>90</v>
      </c>
      <c r="E41" s="77">
        <v>39268</v>
      </c>
      <c r="F41" s="78" t="s">
        <v>34</v>
      </c>
      <c r="G41" s="86" t="s">
        <v>49</v>
      </c>
      <c r="H41" s="79">
        <v>0.10864600000000001</v>
      </c>
      <c r="I41" s="79">
        <f t="shared" si="1"/>
        <v>9.8610000000000086E-3</v>
      </c>
      <c r="J41" s="80">
        <f t="shared" si="0"/>
        <v>30.680681602022471</v>
      </c>
      <c r="K41" s="81"/>
      <c r="L41" s="94"/>
    </row>
    <row r="42" spans="1:12" x14ac:dyDescent="0.25">
      <c r="A42" s="82">
        <v>20</v>
      </c>
      <c r="B42" s="75">
        <v>73</v>
      </c>
      <c r="C42" s="75">
        <v>10105092006</v>
      </c>
      <c r="D42" s="76" t="s">
        <v>91</v>
      </c>
      <c r="E42" s="77">
        <v>38919</v>
      </c>
      <c r="F42" s="78" t="s">
        <v>25</v>
      </c>
      <c r="G42" s="86" t="s">
        <v>44</v>
      </c>
      <c r="H42" s="79">
        <v>0.10864600000000001</v>
      </c>
      <c r="I42" s="79">
        <f t="shared" si="1"/>
        <v>9.8610000000000086E-3</v>
      </c>
      <c r="J42" s="80">
        <f t="shared" si="0"/>
        <v>30.680681602022471</v>
      </c>
      <c r="K42" s="81"/>
      <c r="L42" s="94"/>
    </row>
    <row r="43" spans="1:12" x14ac:dyDescent="0.25">
      <c r="A43" s="74" t="s">
        <v>51</v>
      </c>
      <c r="B43" s="75">
        <v>57</v>
      </c>
      <c r="C43" s="75">
        <v>10111188252</v>
      </c>
      <c r="D43" s="76" t="s">
        <v>92</v>
      </c>
      <c r="E43" s="77">
        <v>39157</v>
      </c>
      <c r="F43" s="78" t="s">
        <v>42</v>
      </c>
      <c r="G43" s="86" t="s">
        <v>24</v>
      </c>
      <c r="H43" s="79"/>
      <c r="I43" s="79"/>
      <c r="J43" s="80"/>
      <c r="K43" s="81"/>
      <c r="L43" s="94"/>
    </row>
    <row r="44" spans="1:12" x14ac:dyDescent="0.25">
      <c r="A44" s="82" t="s">
        <v>51</v>
      </c>
      <c r="B44" s="75">
        <v>63</v>
      </c>
      <c r="C44" s="75">
        <v>10104450186</v>
      </c>
      <c r="D44" s="76" t="s">
        <v>93</v>
      </c>
      <c r="E44" s="77">
        <v>38405</v>
      </c>
      <c r="F44" s="78" t="s">
        <v>34</v>
      </c>
      <c r="G44" s="86" t="s">
        <v>46</v>
      </c>
      <c r="H44" s="79"/>
      <c r="I44" s="79"/>
      <c r="J44" s="80"/>
      <c r="K44" s="81"/>
      <c r="L44" s="94"/>
    </row>
    <row r="45" spans="1:12" x14ac:dyDescent="0.25">
      <c r="A45" s="74" t="s">
        <v>51</v>
      </c>
      <c r="B45" s="75">
        <v>72</v>
      </c>
      <c r="C45" s="75">
        <v>10105908624</v>
      </c>
      <c r="D45" s="76" t="s">
        <v>94</v>
      </c>
      <c r="E45" s="77">
        <v>38896</v>
      </c>
      <c r="F45" s="78" t="s">
        <v>25</v>
      </c>
      <c r="G45" s="86" t="s">
        <v>44</v>
      </c>
      <c r="H45" s="79"/>
      <c r="I45" s="79"/>
      <c r="J45" s="80"/>
      <c r="K45" s="81"/>
      <c r="L45" s="95"/>
    </row>
    <row r="46" spans="1:12" ht="7.2" customHeight="1" thickBot="1" x14ac:dyDescent="0.35">
      <c r="A46" s="60"/>
      <c r="B46" s="61"/>
      <c r="C46" s="61"/>
      <c r="D46" s="62"/>
      <c r="E46" s="54"/>
      <c r="F46" s="55"/>
      <c r="G46" s="54"/>
      <c r="H46" s="71"/>
      <c r="I46" s="71"/>
      <c r="J46" s="42"/>
      <c r="K46" s="71"/>
      <c r="L46" s="73"/>
    </row>
    <row r="47" spans="1:12" ht="15" thickTop="1" x14ac:dyDescent="0.25">
      <c r="A47" s="116" t="s">
        <v>5</v>
      </c>
      <c r="B47" s="107"/>
      <c r="C47" s="107"/>
      <c r="D47" s="107"/>
      <c r="E47" s="107"/>
      <c r="F47" s="107"/>
      <c r="G47" s="106" t="s">
        <v>6</v>
      </c>
      <c r="H47" s="107"/>
      <c r="I47" s="107"/>
      <c r="J47" s="107"/>
      <c r="K47" s="107"/>
      <c r="L47" s="108"/>
    </row>
    <row r="48" spans="1:12" x14ac:dyDescent="0.25">
      <c r="A48" s="87" t="s">
        <v>64</v>
      </c>
      <c r="B48" s="8"/>
      <c r="C48" s="66"/>
      <c r="D48" s="25"/>
      <c r="E48" s="45"/>
      <c r="F48" s="49"/>
      <c r="G48" s="33" t="s">
        <v>35</v>
      </c>
      <c r="H48" s="83">
        <v>6</v>
      </c>
      <c r="I48" s="45"/>
      <c r="J48" s="84"/>
      <c r="K48" s="43" t="s">
        <v>33</v>
      </c>
      <c r="L48" s="48">
        <f>COUNTIF(F13:F45,"ЗМС")</f>
        <v>0</v>
      </c>
    </row>
    <row r="49" spans="1:12" x14ac:dyDescent="0.25">
      <c r="A49" s="87" t="s">
        <v>65</v>
      </c>
      <c r="B49" s="8"/>
      <c r="C49" s="67"/>
      <c r="D49" s="25"/>
      <c r="E49" s="50"/>
      <c r="F49" s="51"/>
      <c r="G49" s="34" t="s">
        <v>28</v>
      </c>
      <c r="H49" s="83">
        <f>H50+H55</f>
        <v>23</v>
      </c>
      <c r="I49" s="46"/>
      <c r="J49" s="88"/>
      <c r="K49" s="43" t="s">
        <v>21</v>
      </c>
      <c r="L49" s="48">
        <f>COUNTIF(F13:F45,"МСМК")</f>
        <v>0</v>
      </c>
    </row>
    <row r="50" spans="1:12" x14ac:dyDescent="0.25">
      <c r="A50" s="87" t="s">
        <v>66</v>
      </c>
      <c r="B50" s="8"/>
      <c r="C50" s="68"/>
      <c r="D50" s="25"/>
      <c r="E50" s="50"/>
      <c r="F50" s="51"/>
      <c r="G50" s="34" t="s">
        <v>29</v>
      </c>
      <c r="H50" s="83">
        <f>H51+H52+H53+H54</f>
        <v>23</v>
      </c>
      <c r="I50" s="46"/>
      <c r="J50" s="88"/>
      <c r="K50" s="43" t="s">
        <v>25</v>
      </c>
      <c r="L50" s="48">
        <f>COUNTIF(F13:F45,"МС")</f>
        <v>6</v>
      </c>
    </row>
    <row r="51" spans="1:12" x14ac:dyDescent="0.25">
      <c r="A51" s="87" t="s">
        <v>67</v>
      </c>
      <c r="B51" s="8"/>
      <c r="C51" s="68"/>
      <c r="D51" s="25"/>
      <c r="E51" s="50"/>
      <c r="F51" s="51"/>
      <c r="G51" s="34" t="s">
        <v>30</v>
      </c>
      <c r="H51" s="83">
        <f>COUNT(A13:A75)</f>
        <v>20</v>
      </c>
      <c r="I51" s="46"/>
      <c r="J51" s="88"/>
      <c r="K51" s="43" t="s">
        <v>34</v>
      </c>
      <c r="L51" s="48">
        <f>COUNTIF(F13:F45,"КМС")</f>
        <v>13</v>
      </c>
    </row>
    <row r="52" spans="1:12" x14ac:dyDescent="0.25">
      <c r="A52" s="87"/>
      <c r="B52" s="8"/>
      <c r="C52" s="68"/>
      <c r="D52" s="25"/>
      <c r="E52" s="50"/>
      <c r="F52" s="51"/>
      <c r="G52" s="34" t="s">
        <v>43</v>
      </c>
      <c r="H52" s="83">
        <f>COUNTIF(A13:A74,"ЛИМ")</f>
        <v>0</v>
      </c>
      <c r="I52" s="46"/>
      <c r="J52" s="88"/>
      <c r="K52" s="43" t="s">
        <v>42</v>
      </c>
      <c r="L52" s="48">
        <f>COUNTIF(F13:F45,"1 СР")</f>
        <v>4</v>
      </c>
    </row>
    <row r="53" spans="1:12" ht="15.6" x14ac:dyDescent="0.25">
      <c r="A53" s="87"/>
      <c r="B53" s="63"/>
      <c r="C53" s="8"/>
      <c r="D53" s="25"/>
      <c r="E53" s="50"/>
      <c r="F53" s="51"/>
      <c r="G53" s="34" t="s">
        <v>31</v>
      </c>
      <c r="H53" s="83">
        <f>COUNTIF(A13:A74,"НФ")</f>
        <v>3</v>
      </c>
      <c r="I53" s="46"/>
      <c r="J53" s="88"/>
      <c r="K53" s="43" t="s">
        <v>55</v>
      </c>
      <c r="L53" s="48">
        <f>COUNTIF(F13:F45,"2 СР")</f>
        <v>0</v>
      </c>
    </row>
    <row r="54" spans="1:12" x14ac:dyDescent="0.25">
      <c r="A54" s="87"/>
      <c r="B54" s="8"/>
      <c r="C54" s="8"/>
      <c r="D54" s="25"/>
      <c r="E54" s="50"/>
      <c r="F54" s="51"/>
      <c r="G54" s="34" t="s">
        <v>36</v>
      </c>
      <c r="H54" s="83">
        <f>COUNTIF(A13:A74,"ДСКВ")</f>
        <v>0</v>
      </c>
      <c r="I54" s="46"/>
      <c r="J54" s="88"/>
      <c r="K54" s="43" t="s">
        <v>56</v>
      </c>
      <c r="L54" s="48">
        <f>COUNTIF(F13:F46,"3 СР")</f>
        <v>0</v>
      </c>
    </row>
    <row r="55" spans="1:12" x14ac:dyDescent="0.25">
      <c r="A55" s="87"/>
      <c r="B55" s="8"/>
      <c r="C55" s="8"/>
      <c r="D55" s="25"/>
      <c r="E55" s="52"/>
      <c r="F55" s="53"/>
      <c r="G55" s="34" t="s">
        <v>32</v>
      </c>
      <c r="H55" s="83">
        <f>COUNTIF(A13:A74,"НС")</f>
        <v>0</v>
      </c>
      <c r="I55" s="47"/>
      <c r="J55" s="85"/>
      <c r="K55" s="43"/>
      <c r="L55" s="35"/>
    </row>
    <row r="56" spans="1:12" ht="5.4" customHeight="1" x14ac:dyDescent="0.25">
      <c r="A56" s="89"/>
      <c r="B56" s="90"/>
      <c r="C56" s="90"/>
      <c r="D56" s="91"/>
      <c r="E56" s="91"/>
      <c r="F56" s="91"/>
      <c r="G56" s="91"/>
      <c r="H56" s="91"/>
      <c r="I56" s="91"/>
      <c r="J56" s="88"/>
      <c r="K56" s="91"/>
      <c r="L56" s="15"/>
    </row>
    <row r="57" spans="1:12" ht="15.6" x14ac:dyDescent="0.25">
      <c r="A57" s="113" t="s">
        <v>3</v>
      </c>
      <c r="B57" s="114"/>
      <c r="C57" s="114"/>
      <c r="D57" s="114"/>
      <c r="E57" s="114" t="s">
        <v>12</v>
      </c>
      <c r="F57" s="114"/>
      <c r="G57" s="114"/>
      <c r="H57" s="114"/>
      <c r="I57" s="114" t="s">
        <v>4</v>
      </c>
      <c r="J57" s="114"/>
      <c r="K57" s="114"/>
      <c r="L57" s="115"/>
    </row>
    <row r="58" spans="1:12" x14ac:dyDescent="0.25">
      <c r="A58" s="98"/>
      <c r="B58" s="99"/>
      <c r="C58" s="99"/>
      <c r="D58" s="99"/>
      <c r="E58" s="99"/>
      <c r="F58" s="100"/>
      <c r="G58" s="100"/>
      <c r="H58" s="100"/>
      <c r="I58" s="100"/>
      <c r="J58" s="100"/>
      <c r="K58" s="100"/>
      <c r="L58" s="101"/>
    </row>
    <row r="59" spans="1:12" x14ac:dyDescent="0.25">
      <c r="A59" s="92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72"/>
    </row>
    <row r="60" spans="1:12" x14ac:dyDescent="0.25">
      <c r="A60" s="92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72"/>
    </row>
    <row r="61" spans="1:12" x14ac:dyDescent="0.25">
      <c r="A61" s="92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72"/>
    </row>
    <row r="62" spans="1:12" x14ac:dyDescent="0.25">
      <c r="A62" s="92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72"/>
    </row>
    <row r="63" spans="1:12" x14ac:dyDescent="0.25">
      <c r="A63" s="98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102"/>
    </row>
    <row r="64" spans="1:12" x14ac:dyDescent="0.25">
      <c r="A64" s="98"/>
      <c r="B64" s="99"/>
      <c r="C64" s="99"/>
      <c r="D64" s="99"/>
      <c r="E64" s="99"/>
      <c r="F64" s="103"/>
      <c r="G64" s="103"/>
      <c r="H64" s="103"/>
      <c r="I64" s="103"/>
      <c r="J64" s="103"/>
      <c r="K64" s="103"/>
      <c r="L64" s="104"/>
    </row>
    <row r="65" spans="1:12" ht="16.2" thickBot="1" x14ac:dyDescent="0.3">
      <c r="A65" s="105"/>
      <c r="B65" s="96"/>
      <c r="C65" s="96"/>
      <c r="D65" s="96"/>
      <c r="E65" s="96" t="str">
        <f>G17</f>
        <v>Попова Е.В. (ВК, Воронежская область)</v>
      </c>
      <c r="F65" s="96"/>
      <c r="G65" s="96"/>
      <c r="H65" s="96"/>
      <c r="I65" s="96" t="str">
        <f>G18</f>
        <v>Иванова М.А. (ВК, Псковская область)</v>
      </c>
      <c r="J65" s="96"/>
      <c r="K65" s="96"/>
      <c r="L65" s="97"/>
    </row>
    <row r="66" spans="1:12" ht="14.4" thickTop="1" x14ac:dyDescent="0.25">
      <c r="A66" s="50"/>
    </row>
    <row r="67" spans="1:12" x14ac:dyDescent="0.25">
      <c r="A67" s="50"/>
    </row>
    <row r="68" spans="1:12" x14ac:dyDescent="0.25">
      <c r="E68"/>
    </row>
  </sheetData>
  <sortState xmlns:xlrd2="http://schemas.microsoft.com/office/spreadsheetml/2017/richdata2" ref="E68">
    <sortCondition ref="E68"/>
  </sortState>
  <mergeCells count="39">
    <mergeCell ref="A1:L1"/>
    <mergeCell ref="A2:L2"/>
    <mergeCell ref="A3:L3"/>
    <mergeCell ref="A4:L4"/>
    <mergeCell ref="A5:L5"/>
    <mergeCell ref="A15:G15"/>
    <mergeCell ref="K21:K22"/>
    <mergeCell ref="A6:L6"/>
    <mergeCell ref="A7:L7"/>
    <mergeCell ref="A9:L9"/>
    <mergeCell ref="A8:L8"/>
    <mergeCell ref="A12:L12"/>
    <mergeCell ref="I21:I22"/>
    <mergeCell ref="J21:J22"/>
    <mergeCell ref="D21:D22"/>
    <mergeCell ref="A21:A22"/>
    <mergeCell ref="B21:B22"/>
    <mergeCell ref="C21:C22"/>
    <mergeCell ref="A10:L10"/>
    <mergeCell ref="A11:L11"/>
    <mergeCell ref="G47:L47"/>
    <mergeCell ref="L21:L22"/>
    <mergeCell ref="E21:E22"/>
    <mergeCell ref="A57:D57"/>
    <mergeCell ref="E57:H57"/>
    <mergeCell ref="I57:L57"/>
    <mergeCell ref="F21:F22"/>
    <mergeCell ref="G21:G22"/>
    <mergeCell ref="H21:H22"/>
    <mergeCell ref="A47:F47"/>
    <mergeCell ref="I65:L65"/>
    <mergeCell ref="A58:E58"/>
    <mergeCell ref="F58:L58"/>
    <mergeCell ref="A63:E63"/>
    <mergeCell ref="F63:L63"/>
    <mergeCell ref="A64:E64"/>
    <mergeCell ref="F64:L64"/>
    <mergeCell ref="A65:D65"/>
    <mergeCell ref="E65:H65"/>
  </mergeCells>
  <conditionalFormatting sqref="B1 B6:B7 B9:B11 B13:B1048576">
    <cfRule type="duplicateValues" dxfId="6" priority="9"/>
  </conditionalFormatting>
  <conditionalFormatting sqref="B1:B1048576">
    <cfRule type="duplicateValues" dxfId="5" priority="3"/>
  </conditionalFormatting>
  <conditionalFormatting sqref="B2">
    <cfRule type="duplicateValues" dxfId="4" priority="8"/>
  </conditionalFormatting>
  <conditionalFormatting sqref="B3">
    <cfRule type="duplicateValues" dxfId="3" priority="7"/>
  </conditionalFormatting>
  <conditionalFormatting sqref="B4">
    <cfRule type="duplicateValues" dxfId="2" priority="6"/>
  </conditionalFormatting>
  <conditionalFormatting sqref="H47">
    <cfRule type="duplicateValues" dxfId="1" priority="1"/>
    <cfRule type="duplicateValues" dxfId="0" priority="2"/>
  </conditionalFormatting>
  <printOptions horizontalCentered="1"/>
  <pageMargins left="0.39370078740157483" right="0.39370078740157483" top="0.98425196850393704" bottom="0.55118110236220474" header="0.31496062992125984" footer="0.31496062992125984"/>
  <pageSetup paperSize="9" scale="57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 горная гонка</vt:lpstr>
      <vt:lpstr>'групп горная гонка'!Заголовки_для_печати</vt:lpstr>
      <vt:lpstr>'групп горная гонка'!Область_печати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2023-04-17T14:30:09Z</cp:lastPrinted>
  <dcterms:created xsi:type="dcterms:W3CDTF">1996-10-08T23:32:33Z</dcterms:created>
  <dcterms:modified xsi:type="dcterms:W3CDTF">2023-09-21T10:45:44Z</dcterms:modified>
</cp:coreProperties>
</file>