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Арсен\Desktop\"/>
    </mc:Choice>
  </mc:AlternateContent>
  <xr:revisionPtr revIDLastSave="0" documentId="13_ncr:1_{78D60451-CFDD-4C0D-BCFC-FE89EB111DB9}" xr6:coauthVersionLast="47" xr6:coauthVersionMax="47" xr10:uidLastSave="{00000000-0000-0000-0000-000000000000}"/>
  <bookViews>
    <workbookView xWindow="-108" yWindow="-108" windowWidth="23256" windowHeight="12456" xr2:uid="{DD95C14B-2885-46DB-A1B7-26C51AEDC106}"/>
  </bookViews>
  <sheets>
    <sheet name="гр.Д 15-16" sheetId="1" r:id="rId1"/>
    <sheet name="гр.Ю 15-16" sheetId="2" r:id="rId2"/>
    <sheet name="гр.Д17-18" sheetId="3" r:id="rId3"/>
    <sheet name="гр.Ю17-18" sheetId="4" r:id="rId4"/>
  </sheets>
  <externalReferences>
    <externalReference r:id="rId5"/>
  </externalReferences>
  <definedNames>
    <definedName name="_xlnm.Print_Titles" localSheetId="0">'гр.Д 15-16'!$21:$22</definedName>
    <definedName name="_xlnm.Print_Titles" localSheetId="2">'гр.Д17-18'!$21:$22</definedName>
    <definedName name="_xlnm.Print_Titles" localSheetId="1">'гр.Ю 15-16'!$21:$22</definedName>
    <definedName name="_xlnm.Print_Titles" localSheetId="3">'гр.Ю17-18'!$21:$22</definedName>
    <definedName name="_xlnm.Print_Area" localSheetId="0">'гр.Д 15-16'!$A$1:$N$64</definedName>
    <definedName name="_xlnm.Print_Area" localSheetId="2">'гр.Д17-18'!$A$1:$N$44</definedName>
    <definedName name="_xlnm.Print_Area" localSheetId="1">'гр.Ю 15-16'!$A$1:$N$88</definedName>
    <definedName name="_xlnm.Print_Area" localSheetId="3">'гр.Ю17-18'!$A$1:$N$48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0" i="4" l="1"/>
  <c r="F30" i="4"/>
  <c r="E30" i="4"/>
  <c r="D30" i="4"/>
  <c r="C30" i="4"/>
  <c r="L29" i="4"/>
  <c r="K29" i="4"/>
  <c r="G29" i="4"/>
  <c r="F29" i="4"/>
  <c r="E29" i="4"/>
  <c r="D29" i="4"/>
  <c r="C29" i="4"/>
  <c r="L28" i="4"/>
  <c r="K28" i="4"/>
  <c r="G28" i="4"/>
  <c r="F28" i="4"/>
  <c r="E28" i="4"/>
  <c r="D28" i="4"/>
  <c r="C28" i="4"/>
  <c r="L27" i="4"/>
  <c r="K27" i="4"/>
  <c r="G27" i="4"/>
  <c r="F27" i="4"/>
  <c r="N34" i="4" s="1"/>
  <c r="E27" i="4"/>
  <c r="D27" i="4"/>
  <c r="C27" i="4"/>
  <c r="L26" i="4"/>
  <c r="K26" i="4"/>
  <c r="G26" i="4"/>
  <c r="F26" i="4"/>
  <c r="E26" i="4"/>
  <c r="D26" i="4"/>
  <c r="C26" i="4"/>
  <c r="L25" i="4"/>
  <c r="K25" i="4"/>
  <c r="G25" i="4"/>
  <c r="F25" i="4"/>
  <c r="E25" i="4"/>
  <c r="D25" i="4"/>
  <c r="C25" i="4"/>
  <c r="L24" i="4"/>
  <c r="K24" i="4"/>
  <c r="G24" i="4"/>
  <c r="F24" i="4"/>
  <c r="E24" i="4"/>
  <c r="D24" i="4"/>
  <c r="C24" i="4"/>
  <c r="L23" i="4"/>
  <c r="G23" i="4"/>
  <c r="F23" i="4"/>
  <c r="N39" i="4" s="1"/>
  <c r="E23" i="4"/>
  <c r="D23" i="4"/>
  <c r="C23" i="4"/>
  <c r="N30" i="3"/>
  <c r="G26" i="3"/>
  <c r="F26" i="3"/>
  <c r="E26" i="3"/>
  <c r="D26" i="3"/>
  <c r="C26" i="3"/>
  <c r="L25" i="3"/>
  <c r="K25" i="3"/>
  <c r="G25" i="3"/>
  <c r="F25" i="3"/>
  <c r="N32" i="3" s="1"/>
  <c r="E25" i="3"/>
  <c r="D25" i="3"/>
  <c r="C25" i="3"/>
  <c r="L24" i="3"/>
  <c r="K24" i="3"/>
  <c r="G24" i="3"/>
  <c r="F24" i="3"/>
  <c r="E24" i="3"/>
  <c r="D24" i="3"/>
  <c r="C24" i="3"/>
  <c r="L23" i="3"/>
  <c r="G23" i="3"/>
  <c r="F23" i="3"/>
  <c r="N35" i="3" s="1"/>
  <c r="E23" i="3"/>
  <c r="D23" i="3"/>
  <c r="C23" i="3"/>
  <c r="L70" i="2"/>
  <c r="K70" i="2"/>
  <c r="G70" i="2"/>
  <c r="F70" i="2"/>
  <c r="E70" i="2"/>
  <c r="D70" i="2"/>
  <c r="C70" i="2"/>
  <c r="L69" i="2"/>
  <c r="K69" i="2"/>
  <c r="G69" i="2"/>
  <c r="F69" i="2"/>
  <c r="E69" i="2"/>
  <c r="D69" i="2"/>
  <c r="C69" i="2"/>
  <c r="L68" i="2"/>
  <c r="K68" i="2"/>
  <c r="G68" i="2"/>
  <c r="F68" i="2"/>
  <c r="E68" i="2"/>
  <c r="D68" i="2"/>
  <c r="C68" i="2"/>
  <c r="L67" i="2"/>
  <c r="K67" i="2"/>
  <c r="G67" i="2"/>
  <c r="F67" i="2"/>
  <c r="E67" i="2"/>
  <c r="D67" i="2"/>
  <c r="C67" i="2"/>
  <c r="L66" i="2"/>
  <c r="K66" i="2"/>
  <c r="G66" i="2"/>
  <c r="F66" i="2"/>
  <c r="E66" i="2"/>
  <c r="D66" i="2"/>
  <c r="C66" i="2"/>
  <c r="L65" i="2"/>
  <c r="K65" i="2"/>
  <c r="G65" i="2"/>
  <c r="F65" i="2"/>
  <c r="E65" i="2"/>
  <c r="D65" i="2"/>
  <c r="C65" i="2"/>
  <c r="L64" i="2"/>
  <c r="K64" i="2"/>
  <c r="G64" i="2"/>
  <c r="F64" i="2"/>
  <c r="E64" i="2"/>
  <c r="D64" i="2"/>
  <c r="C64" i="2"/>
  <c r="L63" i="2"/>
  <c r="K63" i="2"/>
  <c r="G63" i="2"/>
  <c r="F63" i="2"/>
  <c r="E63" i="2"/>
  <c r="D63" i="2"/>
  <c r="C63" i="2"/>
  <c r="L62" i="2"/>
  <c r="K62" i="2"/>
  <c r="G62" i="2"/>
  <c r="F62" i="2"/>
  <c r="E62" i="2"/>
  <c r="D62" i="2"/>
  <c r="C62" i="2"/>
  <c r="L61" i="2"/>
  <c r="K61" i="2"/>
  <c r="G61" i="2"/>
  <c r="F61" i="2"/>
  <c r="E61" i="2"/>
  <c r="D61" i="2"/>
  <c r="C61" i="2"/>
  <c r="L60" i="2"/>
  <c r="K60" i="2"/>
  <c r="G60" i="2"/>
  <c r="F60" i="2"/>
  <c r="E60" i="2"/>
  <c r="D60" i="2"/>
  <c r="C60" i="2"/>
  <c r="L59" i="2"/>
  <c r="K59" i="2"/>
  <c r="G59" i="2"/>
  <c r="F59" i="2"/>
  <c r="E59" i="2"/>
  <c r="D59" i="2"/>
  <c r="C59" i="2"/>
  <c r="L58" i="2"/>
  <c r="K58" i="2"/>
  <c r="G58" i="2"/>
  <c r="F58" i="2"/>
  <c r="E58" i="2"/>
  <c r="D58" i="2"/>
  <c r="C58" i="2"/>
  <c r="L57" i="2"/>
  <c r="K57" i="2"/>
  <c r="G57" i="2"/>
  <c r="F57" i="2"/>
  <c r="E57" i="2"/>
  <c r="D57" i="2"/>
  <c r="C57" i="2"/>
  <c r="L56" i="2"/>
  <c r="K56" i="2"/>
  <c r="G56" i="2"/>
  <c r="F56" i="2"/>
  <c r="E56" i="2"/>
  <c r="D56" i="2"/>
  <c r="C56" i="2"/>
  <c r="L55" i="2"/>
  <c r="K55" i="2"/>
  <c r="G55" i="2"/>
  <c r="F55" i="2"/>
  <c r="E55" i="2"/>
  <c r="D55" i="2"/>
  <c r="C55" i="2"/>
  <c r="L54" i="2"/>
  <c r="K54" i="2"/>
  <c r="G54" i="2"/>
  <c r="F54" i="2"/>
  <c r="E54" i="2"/>
  <c r="D54" i="2"/>
  <c r="C54" i="2"/>
  <c r="L53" i="2"/>
  <c r="K53" i="2"/>
  <c r="G53" i="2"/>
  <c r="F53" i="2"/>
  <c r="E53" i="2"/>
  <c r="D53" i="2"/>
  <c r="C53" i="2"/>
  <c r="L52" i="2"/>
  <c r="K52" i="2"/>
  <c r="G52" i="2"/>
  <c r="F52" i="2"/>
  <c r="E52" i="2"/>
  <c r="D52" i="2"/>
  <c r="C52" i="2"/>
  <c r="L51" i="2"/>
  <c r="K51" i="2"/>
  <c r="G51" i="2"/>
  <c r="F51" i="2"/>
  <c r="E51" i="2"/>
  <c r="D51" i="2"/>
  <c r="C51" i="2"/>
  <c r="L50" i="2"/>
  <c r="K50" i="2"/>
  <c r="G50" i="2"/>
  <c r="F50" i="2"/>
  <c r="E50" i="2"/>
  <c r="D50" i="2"/>
  <c r="C50" i="2"/>
  <c r="L49" i="2"/>
  <c r="K49" i="2"/>
  <c r="G49" i="2"/>
  <c r="F49" i="2"/>
  <c r="E49" i="2"/>
  <c r="D49" i="2"/>
  <c r="C49" i="2"/>
  <c r="L48" i="2"/>
  <c r="K48" i="2"/>
  <c r="G48" i="2"/>
  <c r="F48" i="2"/>
  <c r="E48" i="2"/>
  <c r="D48" i="2"/>
  <c r="C48" i="2"/>
  <c r="L47" i="2"/>
  <c r="K47" i="2"/>
  <c r="G47" i="2"/>
  <c r="F47" i="2"/>
  <c r="E47" i="2"/>
  <c r="D47" i="2"/>
  <c r="C47" i="2"/>
  <c r="L46" i="2"/>
  <c r="K46" i="2"/>
  <c r="G46" i="2"/>
  <c r="F46" i="2"/>
  <c r="E46" i="2"/>
  <c r="D46" i="2"/>
  <c r="C46" i="2"/>
  <c r="L45" i="2"/>
  <c r="K45" i="2"/>
  <c r="G45" i="2"/>
  <c r="F45" i="2"/>
  <c r="E45" i="2"/>
  <c r="D45" i="2"/>
  <c r="C45" i="2"/>
  <c r="L44" i="2"/>
  <c r="K44" i="2"/>
  <c r="G44" i="2"/>
  <c r="F44" i="2"/>
  <c r="E44" i="2"/>
  <c r="D44" i="2"/>
  <c r="C44" i="2"/>
  <c r="L43" i="2"/>
  <c r="K43" i="2"/>
  <c r="G43" i="2"/>
  <c r="F43" i="2"/>
  <c r="E43" i="2"/>
  <c r="D43" i="2"/>
  <c r="C43" i="2"/>
  <c r="L42" i="2"/>
  <c r="K42" i="2"/>
  <c r="G42" i="2"/>
  <c r="F42" i="2"/>
  <c r="E42" i="2"/>
  <c r="D42" i="2"/>
  <c r="C42" i="2"/>
  <c r="L41" i="2"/>
  <c r="K41" i="2"/>
  <c r="G41" i="2"/>
  <c r="F41" i="2"/>
  <c r="E41" i="2"/>
  <c r="D41" i="2"/>
  <c r="C41" i="2"/>
  <c r="L40" i="2"/>
  <c r="K40" i="2"/>
  <c r="G40" i="2"/>
  <c r="F40" i="2"/>
  <c r="E40" i="2"/>
  <c r="D40" i="2"/>
  <c r="C40" i="2"/>
  <c r="L39" i="2"/>
  <c r="K39" i="2"/>
  <c r="G39" i="2"/>
  <c r="F39" i="2"/>
  <c r="E39" i="2"/>
  <c r="D39" i="2"/>
  <c r="C39" i="2"/>
  <c r="L38" i="2"/>
  <c r="K38" i="2"/>
  <c r="G38" i="2"/>
  <c r="F38" i="2"/>
  <c r="E38" i="2"/>
  <c r="D38" i="2"/>
  <c r="C38" i="2"/>
  <c r="L37" i="2"/>
  <c r="K37" i="2"/>
  <c r="G37" i="2"/>
  <c r="F37" i="2"/>
  <c r="E37" i="2"/>
  <c r="D37" i="2"/>
  <c r="C37" i="2"/>
  <c r="L36" i="2"/>
  <c r="K36" i="2"/>
  <c r="G36" i="2"/>
  <c r="F36" i="2"/>
  <c r="E36" i="2"/>
  <c r="D36" i="2"/>
  <c r="C36" i="2"/>
  <c r="L35" i="2"/>
  <c r="K35" i="2"/>
  <c r="G35" i="2"/>
  <c r="F35" i="2"/>
  <c r="E35" i="2"/>
  <c r="D35" i="2"/>
  <c r="C35" i="2"/>
  <c r="L34" i="2"/>
  <c r="K34" i="2"/>
  <c r="G34" i="2"/>
  <c r="F34" i="2"/>
  <c r="E34" i="2"/>
  <c r="D34" i="2"/>
  <c r="C34" i="2"/>
  <c r="L33" i="2"/>
  <c r="K33" i="2"/>
  <c r="G33" i="2"/>
  <c r="F33" i="2"/>
  <c r="E33" i="2"/>
  <c r="D33" i="2"/>
  <c r="C33" i="2"/>
  <c r="L32" i="2"/>
  <c r="K32" i="2"/>
  <c r="G32" i="2"/>
  <c r="F32" i="2"/>
  <c r="E32" i="2"/>
  <c r="D32" i="2"/>
  <c r="C32" i="2"/>
  <c r="L31" i="2"/>
  <c r="K31" i="2"/>
  <c r="G31" i="2"/>
  <c r="F31" i="2"/>
  <c r="E31" i="2"/>
  <c r="D31" i="2"/>
  <c r="C31" i="2"/>
  <c r="L30" i="2"/>
  <c r="K30" i="2"/>
  <c r="G30" i="2"/>
  <c r="F30" i="2"/>
  <c r="E30" i="2"/>
  <c r="D30" i="2"/>
  <c r="C30" i="2"/>
  <c r="L29" i="2"/>
  <c r="K29" i="2"/>
  <c r="G29" i="2"/>
  <c r="F29" i="2"/>
  <c r="N76" i="2" s="1"/>
  <c r="E29" i="2"/>
  <c r="D29" i="2"/>
  <c r="C29" i="2"/>
  <c r="L28" i="2"/>
  <c r="K28" i="2"/>
  <c r="G28" i="2"/>
  <c r="F28" i="2"/>
  <c r="E28" i="2"/>
  <c r="D28" i="2"/>
  <c r="C28" i="2"/>
  <c r="L27" i="2"/>
  <c r="K27" i="2"/>
  <c r="G27" i="2"/>
  <c r="F27" i="2"/>
  <c r="E27" i="2"/>
  <c r="D27" i="2"/>
  <c r="C27" i="2"/>
  <c r="L26" i="2"/>
  <c r="K26" i="2"/>
  <c r="G26" i="2"/>
  <c r="F26" i="2"/>
  <c r="E26" i="2"/>
  <c r="D26" i="2"/>
  <c r="C26" i="2"/>
  <c r="L25" i="2"/>
  <c r="K25" i="2"/>
  <c r="G25" i="2"/>
  <c r="F25" i="2"/>
  <c r="E25" i="2"/>
  <c r="D25" i="2"/>
  <c r="C25" i="2"/>
  <c r="L24" i="2"/>
  <c r="K24" i="2"/>
  <c r="G24" i="2"/>
  <c r="F24" i="2"/>
  <c r="E24" i="2"/>
  <c r="D24" i="2"/>
  <c r="C24" i="2"/>
  <c r="L23" i="2"/>
  <c r="G23" i="2"/>
  <c r="F23" i="2"/>
  <c r="N75" i="2" s="1"/>
  <c r="E23" i="2"/>
  <c r="D23" i="2"/>
  <c r="C23" i="2"/>
  <c r="L46" i="1"/>
  <c r="K46" i="1"/>
  <c r="G46" i="1"/>
  <c r="F46" i="1"/>
  <c r="E46" i="1"/>
  <c r="D46" i="1"/>
  <c r="C46" i="1"/>
  <c r="L45" i="1"/>
  <c r="K45" i="1"/>
  <c r="G45" i="1"/>
  <c r="F45" i="1"/>
  <c r="E45" i="1"/>
  <c r="D45" i="1"/>
  <c r="C45" i="1"/>
  <c r="L44" i="1"/>
  <c r="K44" i="1"/>
  <c r="G44" i="1"/>
  <c r="F44" i="1"/>
  <c r="E44" i="1"/>
  <c r="D44" i="1"/>
  <c r="C44" i="1"/>
  <c r="L43" i="1"/>
  <c r="K43" i="1"/>
  <c r="G43" i="1"/>
  <c r="F43" i="1"/>
  <c r="E43" i="1"/>
  <c r="D43" i="1"/>
  <c r="C43" i="1"/>
  <c r="L42" i="1"/>
  <c r="K42" i="1"/>
  <c r="G42" i="1"/>
  <c r="F42" i="1"/>
  <c r="E42" i="1"/>
  <c r="D42" i="1"/>
  <c r="C42" i="1"/>
  <c r="L41" i="1"/>
  <c r="K41" i="1"/>
  <c r="G41" i="1"/>
  <c r="F41" i="1"/>
  <c r="E41" i="1"/>
  <c r="D41" i="1"/>
  <c r="C41" i="1"/>
  <c r="L40" i="1"/>
  <c r="G40" i="1"/>
  <c r="F40" i="1"/>
  <c r="E40" i="1"/>
  <c r="D40" i="1"/>
  <c r="C40" i="1"/>
  <c r="L39" i="1"/>
  <c r="G39" i="1"/>
  <c r="F39" i="1"/>
  <c r="E39" i="1"/>
  <c r="D39" i="1"/>
  <c r="C39" i="1"/>
  <c r="L38" i="1"/>
  <c r="G38" i="1"/>
  <c r="F38" i="1"/>
  <c r="E38" i="1"/>
  <c r="D38" i="1"/>
  <c r="C38" i="1"/>
  <c r="L37" i="1"/>
  <c r="G37" i="1"/>
  <c r="F37" i="1"/>
  <c r="E37" i="1"/>
  <c r="D37" i="1"/>
  <c r="C37" i="1"/>
  <c r="L36" i="1"/>
  <c r="G36" i="1"/>
  <c r="F36" i="1"/>
  <c r="E36" i="1"/>
  <c r="D36" i="1"/>
  <c r="C36" i="1"/>
  <c r="L35" i="1"/>
  <c r="G35" i="1"/>
  <c r="F35" i="1"/>
  <c r="E35" i="1"/>
  <c r="D35" i="1"/>
  <c r="C35" i="1"/>
  <c r="L34" i="1"/>
  <c r="G34" i="1"/>
  <c r="F34" i="1"/>
  <c r="E34" i="1"/>
  <c r="D34" i="1"/>
  <c r="C34" i="1"/>
  <c r="L33" i="1"/>
  <c r="G33" i="1"/>
  <c r="F33" i="1"/>
  <c r="E33" i="1"/>
  <c r="D33" i="1"/>
  <c r="C33" i="1"/>
  <c r="L32" i="1"/>
  <c r="G32" i="1"/>
  <c r="F32" i="1"/>
  <c r="E32" i="1"/>
  <c r="D32" i="1"/>
  <c r="C32" i="1"/>
  <c r="L31" i="1"/>
  <c r="G31" i="1"/>
  <c r="F31" i="1"/>
  <c r="E31" i="1"/>
  <c r="D31" i="1"/>
  <c r="C31" i="1"/>
  <c r="L30" i="1"/>
  <c r="G30" i="1"/>
  <c r="F30" i="1"/>
  <c r="E30" i="1"/>
  <c r="D30" i="1"/>
  <c r="C30" i="1"/>
  <c r="L29" i="1"/>
  <c r="G29" i="1"/>
  <c r="F29" i="1"/>
  <c r="E29" i="1"/>
  <c r="D29" i="1"/>
  <c r="C29" i="1"/>
  <c r="L28" i="1"/>
  <c r="G28" i="1"/>
  <c r="F28" i="1"/>
  <c r="E28" i="1"/>
  <c r="D28" i="1"/>
  <c r="C28" i="1"/>
  <c r="L27" i="1"/>
  <c r="G27" i="1"/>
  <c r="F27" i="1"/>
  <c r="E27" i="1"/>
  <c r="D27" i="1"/>
  <c r="C27" i="1"/>
  <c r="L26" i="1"/>
  <c r="G26" i="1"/>
  <c r="F26" i="1"/>
  <c r="E26" i="1"/>
  <c r="D26" i="1"/>
  <c r="C26" i="1"/>
  <c r="L25" i="1"/>
  <c r="G25" i="1"/>
  <c r="F25" i="1"/>
  <c r="E25" i="1"/>
  <c r="D25" i="1"/>
  <c r="C25" i="1"/>
  <c r="L24" i="1"/>
  <c r="G24" i="1"/>
  <c r="F24" i="1"/>
  <c r="E24" i="1"/>
  <c r="D24" i="1"/>
  <c r="C24" i="1"/>
  <c r="L23" i="1"/>
  <c r="G23" i="1"/>
  <c r="F23" i="1"/>
  <c r="N51" i="1" s="1"/>
  <c r="E23" i="1"/>
  <c r="D23" i="1"/>
  <c r="C23" i="1"/>
  <c r="N52" i="1" l="1"/>
  <c r="N53" i="1"/>
  <c r="N77" i="2"/>
  <c r="N31" i="3"/>
  <c r="N35" i="4"/>
  <c r="N78" i="2"/>
  <c r="N36" i="4"/>
  <c r="N49" i="1"/>
  <c r="N73" i="2"/>
  <c r="N79" i="2"/>
  <c r="N33" i="3"/>
  <c r="N37" i="4"/>
  <c r="N50" i="1"/>
  <c r="N74" i="2"/>
  <c r="N34" i="3"/>
  <c r="N38" i="4"/>
  <c r="N54" i="1"/>
  <c r="N55" i="1"/>
  <c r="N29" i="3"/>
  <c r="N33" i="4"/>
</calcChain>
</file>

<file path=xl/sharedStrings.xml><?xml version="1.0" encoding="utf-8"?>
<sst xmlns="http://schemas.openxmlformats.org/spreadsheetml/2006/main" count="294" uniqueCount="80">
  <si>
    <t>Министерство спорта Российской Федерации</t>
  </si>
  <si>
    <t>Министерство спорта Омской области</t>
  </si>
  <si>
    <t>Федерация велосипедного спорта России</t>
  </si>
  <si>
    <t xml:space="preserve">Омская региональная общественная организация "Федерация велосипедного спорта" </t>
  </si>
  <si>
    <t>ВСЕРОССИЙСКИЕ СОРЕВНОВАНИЯ</t>
  </si>
  <si>
    <t>по велосипедному спорту</t>
  </si>
  <si>
    <t xml:space="preserve">ИТОГОВЫЙ ПРОТОКОЛ </t>
  </si>
  <si>
    <t>шоссе - групповая гонка</t>
  </si>
  <si>
    <t>ДЕВУШКИ 15-16 ЛЕТ</t>
  </si>
  <si>
    <r>
      <t>МЕСТО ПРОВЕДЕНИЯ:</t>
    </r>
    <r>
      <rPr>
        <sz val="11"/>
        <rFont val="Calibri"/>
        <family val="2"/>
        <charset val="204"/>
        <scheme val="minor"/>
      </rPr>
      <t xml:space="preserve"> г. ОМСК ,-1-й км автодороги п.Крутая горка.</t>
    </r>
  </si>
  <si>
    <t xml:space="preserve">НАЧАЛО ГОНКИ: 12ч 00м </t>
  </si>
  <si>
    <t>№ ВРВС: 0080601611Я</t>
  </si>
  <si>
    <r>
      <t>ДАТА ПРОВЕДЕНИЯ:</t>
    </r>
    <r>
      <rPr>
        <sz val="11"/>
        <rFont val="Calibri"/>
        <family val="2"/>
        <charset val="204"/>
        <scheme val="minor"/>
      </rPr>
      <t xml:space="preserve"> 18 ИЮНЯ 2025 ГОДА</t>
    </r>
  </si>
  <si>
    <t>ОКОНЧАНИЕ ГОНКИ:  13ч 25м</t>
  </si>
  <si>
    <t>№ ЕКП 2025: 2008550021030122</t>
  </si>
  <si>
    <t>ИНФОРМАЦИЯ О ЖЮРИ И ГСК СОРЕВНОВАНИЙ:</t>
  </si>
  <si>
    <t>ТЕХНИЧЕСКИЕ ДАННЫЕ ТРАССЫ:</t>
  </si>
  <si>
    <t>ТЕХНИЧЕСКИЙ ДЕЛЕГАТ ФВСР:</t>
  </si>
  <si>
    <t xml:space="preserve"> НАЗВАНИЕ ТРАССЫ / РЕГ. НОМЕР:</t>
  </si>
  <si>
    <t>1-й км автодороги п.Крутая горка.</t>
  </si>
  <si>
    <t>ГЛАВНЫЙ СУДЬЯ:</t>
  </si>
  <si>
    <t xml:space="preserve">САВИЦКИЙ К.Н. (ВК, г. НОВОСИБИРСК) </t>
  </si>
  <si>
    <t xml:space="preserve"> МАКСИМАЛЬНЫЙ ПЕРЕПАД (HD):</t>
  </si>
  <si>
    <t>ГЛАВНЫЙ СЕКРЕТАРЬ:</t>
  </si>
  <si>
    <t>СЛАБКОВСКАЯ В.Н. ( ВК, г. ОМСК)</t>
  </si>
  <si>
    <t xml:space="preserve"> СУММА ПЕРЕПАДОВ (ТС):</t>
  </si>
  <si>
    <t>СУДЬЯ НА ФИНИШЕ:</t>
  </si>
  <si>
    <t xml:space="preserve">ДОЦЕНКО С.А. (ВК, г. ОМСК) </t>
  </si>
  <si>
    <t xml:space="preserve"> ДЛИНА КРУГА/КРУГОВ:</t>
  </si>
  <si>
    <t>28 км</t>
  </si>
  <si>
    <t>МЕСТО</t>
  </si>
  <si>
    <t>НОМЕР</t>
  </si>
  <si>
    <t>КОД UCI</t>
  </si>
  <si>
    <t>ДАТА РОЖД.</t>
  </si>
  <si>
    <t>РАЗРЯД,
ЗВАНИЕ</t>
  </si>
  <si>
    <t>ТЕРРИТОРИАЛЬНАЯ ПРИНАДЛЕЖНОСТЬ</t>
  </si>
  <si>
    <t>ВРЕМЯ СТАРТА</t>
  </si>
  <si>
    <t>ВРЕМЯ ПРИБЫТИЯ</t>
  </si>
  <si>
    <t>РЕЗУЛЬТАТ</t>
  </si>
  <si>
    <t>ОТСТАВАНИЕ</t>
  </si>
  <si>
    <t>СКОРОСТЬ км/ч</t>
  </si>
  <si>
    <t>ВЫПОЛНЕНИЕ НТУ ЕВСК</t>
  </si>
  <si>
    <t>ПРИМЕЧАНИЕ</t>
  </si>
  <si>
    <t>ПОГОДНЫЕ УСЛОВИЯ</t>
  </si>
  <si>
    <t>СТАТИСТИКА ГОНКИ</t>
  </si>
  <si>
    <t>Температура: +26+27</t>
  </si>
  <si>
    <t>Субъектов РФ:</t>
  </si>
  <si>
    <t>ЗМС</t>
  </si>
  <si>
    <t>Влажность: 72%</t>
  </si>
  <si>
    <t>Заявлено:</t>
  </si>
  <si>
    <t>МСМК</t>
  </si>
  <si>
    <t xml:space="preserve">Осадки: </t>
  </si>
  <si>
    <t>Стартовало:</t>
  </si>
  <si>
    <t>МС</t>
  </si>
  <si>
    <t>Ветер: 3,0 км/ч (ю)</t>
  </si>
  <si>
    <t>Финишировало:</t>
  </si>
  <si>
    <t>КМС</t>
  </si>
  <si>
    <t>Лимит времени:</t>
  </si>
  <si>
    <t>0</t>
  </si>
  <si>
    <t>1 СР</t>
  </si>
  <si>
    <t>Н. финишировало:</t>
  </si>
  <si>
    <t>2 СР</t>
  </si>
  <si>
    <t>Дисквалифицировано:</t>
  </si>
  <si>
    <t>3 СР</t>
  </si>
  <si>
    <t>Н. стартовало:</t>
  </si>
  <si>
    <t>ТЕХНИЧЕСКИЙ ДЕЛЕГАТ</t>
  </si>
  <si>
    <t>ГЛАВНЫЙ СУДЬЯ</t>
  </si>
  <si>
    <t>ГЛАВНЫЙ СЕКРЕТАРЬ</t>
  </si>
  <si>
    <t>ЮНОШИ 15-16 ЛЕТ</t>
  </si>
  <si>
    <t xml:space="preserve">НАЧАЛО ГОНКИ: 13ч 30м </t>
  </si>
  <si>
    <t>ОКОНЧАНИЕ ГОНКИ:  15ч 17м</t>
  </si>
  <si>
    <t>42 км</t>
  </si>
  <si>
    <t>ЮНИОРКИ 17-18 ЛЕТ</t>
  </si>
  <si>
    <t xml:space="preserve">НАЧАЛО ГОНКИ: 11ч 00м </t>
  </si>
  <si>
    <t>ОКОНЧАНИЕ ГОНКИ:  13ч 11м</t>
  </si>
  <si>
    <t>НФ</t>
  </si>
  <si>
    <t>1</t>
  </si>
  <si>
    <t>ЮНИОРЫ 17-18 ЛЕТ</t>
  </si>
  <si>
    <t>нф</t>
  </si>
  <si>
    <t>ФАМИЛИЯ ИМЯ ОТЧЕСТВО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</si>
</sst>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"/>
    <numFmt numFmtId="165" formatCode="0.000"/>
  </numFmts>
  <fonts count="16" x14ac:knownFonts="1">
    <font>
      <sz val="10"/>
      <name val="Arial"/>
    </font>
    <font>
      <sz val="10"/>
      <name val="Arial"/>
      <family val="2"/>
      <charset val="204"/>
    </font>
    <font>
      <sz val="14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b/>
      <sz val="9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i/>
      <sz val="10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0" fontId="1" fillId="0" borderId="0"/>
    <xf numFmtId="0" fontId="11" fillId="0" borderId="0"/>
  </cellStyleXfs>
  <cellXfs count="128">
    <xf numFmtId="0" fontId="0" fillId="0" borderId="0" xfId="0"/>
    <xf numFmtId="0" fontId="3" fillId="0" borderId="0" xfId="1" applyFont="1" applyAlignment="1">
      <alignment vertical="center"/>
    </xf>
    <xf numFmtId="0" fontId="4" fillId="0" borderId="0" xfId="1" applyFont="1" applyAlignment="1">
      <alignment horizontal="center" vertical="center"/>
    </xf>
    <xf numFmtId="0" fontId="6" fillId="0" borderId="0" xfId="1" applyFont="1" applyAlignment="1">
      <alignment vertical="center"/>
    </xf>
    <xf numFmtId="0" fontId="7" fillId="0" borderId="4" xfId="1" applyFont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3" fillId="0" borderId="5" xfId="1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4" fillId="0" borderId="7" xfId="1" applyFont="1" applyBorder="1" applyAlignment="1">
      <alignment horizontal="center" vertical="center"/>
    </xf>
    <xf numFmtId="0" fontId="3" fillId="0" borderId="7" xfId="1" applyFont="1" applyBorder="1"/>
    <xf numFmtId="0" fontId="4" fillId="0" borderId="7" xfId="1" applyFont="1" applyBorder="1" applyAlignment="1">
      <alignment vertical="center"/>
    </xf>
    <xf numFmtId="0" fontId="9" fillId="0" borderId="7" xfId="1" applyFont="1" applyBorder="1" applyAlignment="1">
      <alignment vertical="center"/>
    </xf>
    <xf numFmtId="0" fontId="4" fillId="0" borderId="7" xfId="1" applyFont="1" applyBorder="1" applyAlignment="1">
      <alignment horizontal="right" vertical="center"/>
    </xf>
    <xf numFmtId="0" fontId="9" fillId="0" borderId="8" xfId="1" applyFont="1" applyBorder="1" applyAlignment="1">
      <alignment horizontal="right" vertical="center"/>
    </xf>
    <xf numFmtId="0" fontId="9" fillId="0" borderId="9" xfId="0" applyFont="1" applyBorder="1" applyAlignment="1">
      <alignment horizontal="left" vertical="center"/>
    </xf>
    <xf numFmtId="0" fontId="4" fillId="0" borderId="10" xfId="1" applyFont="1" applyBorder="1" applyAlignment="1">
      <alignment horizontal="center" vertical="center"/>
    </xf>
    <xf numFmtId="0" fontId="4" fillId="0" borderId="10" xfId="1" applyFont="1" applyBorder="1" applyAlignment="1">
      <alignment vertical="center"/>
    </xf>
    <xf numFmtId="0" fontId="9" fillId="0" borderId="10" xfId="1" applyFont="1" applyBorder="1" applyAlignment="1">
      <alignment vertical="center"/>
    </xf>
    <xf numFmtId="0" fontId="4" fillId="0" borderId="10" xfId="1" applyFont="1" applyBorder="1" applyAlignment="1">
      <alignment horizontal="right" vertical="center"/>
    </xf>
    <xf numFmtId="2" fontId="9" fillId="0" borderId="11" xfId="1" applyNumberFormat="1" applyFont="1" applyBorder="1" applyAlignment="1">
      <alignment horizontal="right" vertical="center"/>
    </xf>
    <xf numFmtId="0" fontId="9" fillId="2" borderId="13" xfId="0" applyFont="1" applyFill="1" applyBorder="1" applyAlignment="1">
      <alignment vertical="center"/>
    </xf>
    <xf numFmtId="0" fontId="9" fillId="0" borderId="12" xfId="1" applyFont="1" applyBorder="1" applyAlignment="1">
      <alignment vertical="center"/>
    </xf>
    <xf numFmtId="0" fontId="9" fillId="0" borderId="13" xfId="1" applyFont="1" applyBorder="1" applyAlignment="1">
      <alignment horizontal="center" vertical="center"/>
    </xf>
    <xf numFmtId="0" fontId="9" fillId="0" borderId="13" xfId="1" applyFont="1" applyBorder="1" applyAlignment="1">
      <alignment vertical="center"/>
    </xf>
    <xf numFmtId="0" fontId="4" fillId="0" borderId="13" xfId="1" applyFont="1" applyBorder="1" applyAlignment="1">
      <alignment vertical="center"/>
    </xf>
    <xf numFmtId="0" fontId="9" fillId="0" borderId="15" xfId="0" applyFont="1" applyBorder="1" applyAlignment="1">
      <alignment horizontal="left" vertical="center"/>
    </xf>
    <xf numFmtId="0" fontId="9" fillId="0" borderId="13" xfId="0" applyFont="1" applyBorder="1" applyAlignment="1">
      <alignment horizontal="left" vertical="center"/>
    </xf>
    <xf numFmtId="0" fontId="4" fillId="0" borderId="13" xfId="0" applyFont="1" applyBorder="1" applyAlignment="1">
      <alignment horizontal="right" vertical="center"/>
    </xf>
    <xf numFmtId="49" fontId="4" fillId="0" borderId="13" xfId="0" applyNumberFormat="1" applyFont="1" applyBorder="1" applyAlignment="1">
      <alignment horizontal="right" vertical="center"/>
    </xf>
    <xf numFmtId="0" fontId="4" fillId="0" borderId="13" xfId="1" applyFont="1" applyBorder="1" applyAlignment="1">
      <alignment horizontal="right" vertical="center"/>
    </xf>
    <xf numFmtId="0" fontId="3" fillId="0" borderId="17" xfId="1" applyFont="1" applyBorder="1" applyAlignment="1">
      <alignment vertical="center"/>
    </xf>
    <xf numFmtId="0" fontId="4" fillId="0" borderId="13" xfId="0" applyFont="1" applyBorder="1" applyAlignment="1">
      <alignment horizontal="right"/>
    </xf>
    <xf numFmtId="0" fontId="4" fillId="0" borderId="13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9" fillId="0" borderId="15" xfId="1" applyFont="1" applyBorder="1" applyAlignment="1">
      <alignment vertical="center"/>
    </xf>
    <xf numFmtId="0" fontId="3" fillId="0" borderId="13" xfId="1" applyFont="1" applyBorder="1" applyAlignment="1">
      <alignment horizontal="center" vertical="center"/>
    </xf>
    <xf numFmtId="0" fontId="3" fillId="0" borderId="13" xfId="1" applyFont="1" applyBorder="1" applyAlignment="1">
      <alignment vertical="center"/>
    </xf>
    <xf numFmtId="0" fontId="3" fillId="0" borderId="18" xfId="1" applyFont="1" applyBorder="1" applyAlignment="1">
      <alignment vertical="center"/>
    </xf>
    <xf numFmtId="0" fontId="3" fillId="0" borderId="19" xfId="1" applyFont="1" applyBorder="1" applyAlignment="1">
      <alignment horizontal="center" vertical="center"/>
    </xf>
    <xf numFmtId="0" fontId="3" fillId="0" borderId="19" xfId="1" applyFont="1" applyBorder="1" applyAlignment="1">
      <alignment vertical="center"/>
    </xf>
    <xf numFmtId="0" fontId="3" fillId="0" borderId="20" xfId="1" applyFont="1" applyBorder="1" applyAlignment="1">
      <alignment vertical="center"/>
    </xf>
    <xf numFmtId="0" fontId="12" fillId="0" borderId="0" xfId="1" applyFont="1" applyAlignment="1">
      <alignment vertical="center"/>
    </xf>
    <xf numFmtId="0" fontId="3" fillId="3" borderId="31" xfId="1" applyFont="1" applyFill="1" applyBorder="1" applyAlignment="1">
      <alignment horizontal="center" vertical="center"/>
    </xf>
    <xf numFmtId="0" fontId="3" fillId="0" borderId="17" xfId="1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 wrapText="1"/>
    </xf>
    <xf numFmtId="14" fontId="13" fillId="0" borderId="17" xfId="0" applyNumberFormat="1" applyFont="1" applyBorder="1" applyAlignment="1">
      <alignment horizontal="center" vertical="center" wrapText="1"/>
    </xf>
    <xf numFmtId="164" fontId="13" fillId="0" borderId="17" xfId="0" applyNumberFormat="1" applyFont="1" applyBorder="1" applyAlignment="1">
      <alignment horizontal="center" vertical="center" wrapText="1"/>
    </xf>
    <xf numFmtId="21" fontId="3" fillId="0" borderId="15" xfId="0" applyNumberFormat="1" applyFont="1" applyBorder="1" applyAlignment="1">
      <alignment horizontal="center" vertical="center" wrapText="1"/>
    </xf>
    <xf numFmtId="21" fontId="4" fillId="3" borderId="15" xfId="1" applyNumberFormat="1" applyFont="1" applyFill="1" applyBorder="1" applyAlignment="1">
      <alignment horizontal="center" vertical="center"/>
    </xf>
    <xf numFmtId="165" fontId="3" fillId="0" borderId="17" xfId="1" applyNumberFormat="1" applyFont="1" applyBorder="1" applyAlignment="1">
      <alignment horizontal="center"/>
    </xf>
    <xf numFmtId="2" fontId="14" fillId="0" borderId="17" xfId="1" applyNumberFormat="1" applyFont="1" applyBorder="1" applyAlignment="1">
      <alignment horizontal="center" vertical="center"/>
    </xf>
    <xf numFmtId="0" fontId="3" fillId="3" borderId="17" xfId="1" applyFont="1" applyFill="1" applyBorder="1" applyAlignment="1">
      <alignment horizontal="center" vertical="center"/>
    </xf>
    <xf numFmtId="0" fontId="3" fillId="3" borderId="32" xfId="1" applyFont="1" applyFill="1" applyBorder="1" applyAlignment="1">
      <alignment horizontal="center" vertical="center" wrapText="1"/>
    </xf>
    <xf numFmtId="0" fontId="2" fillId="3" borderId="0" xfId="1" applyFont="1" applyFill="1" applyAlignment="1">
      <alignment vertical="center"/>
    </xf>
    <xf numFmtId="21" fontId="3" fillId="3" borderId="17" xfId="1" applyNumberFormat="1" applyFont="1" applyFill="1" applyBorder="1" applyAlignment="1">
      <alignment horizontal="center" vertical="center"/>
    </xf>
    <xf numFmtId="0" fontId="3" fillId="0" borderId="32" xfId="1" applyFont="1" applyBorder="1" applyAlignment="1">
      <alignment horizontal="center" vertical="center" wrapText="1"/>
    </xf>
    <xf numFmtId="0" fontId="2" fillId="0" borderId="0" xfId="1" applyFont="1" applyAlignment="1">
      <alignment vertical="center"/>
    </xf>
    <xf numFmtId="0" fontId="3" fillId="0" borderId="31" xfId="1" applyFont="1" applyBorder="1" applyAlignment="1">
      <alignment horizontal="center" vertical="center" wrapText="1"/>
    </xf>
    <xf numFmtId="0" fontId="3" fillId="3" borderId="17" xfId="1" applyFont="1" applyFill="1" applyBorder="1" applyAlignment="1">
      <alignment horizontal="center" vertical="center" wrapText="1"/>
    </xf>
    <xf numFmtId="0" fontId="13" fillId="3" borderId="17" xfId="0" applyFont="1" applyFill="1" applyBorder="1" applyAlignment="1">
      <alignment horizontal="center" vertical="center" wrapText="1"/>
    </xf>
    <xf numFmtId="21" fontId="3" fillId="3" borderId="15" xfId="0" applyNumberFormat="1" applyFont="1" applyFill="1" applyBorder="1" applyAlignment="1">
      <alignment horizontal="center" vertical="center" wrapText="1"/>
    </xf>
    <xf numFmtId="0" fontId="3" fillId="0" borderId="0" xfId="1" applyFont="1" applyAlignment="1">
      <alignment horizontal="center" vertical="center"/>
    </xf>
    <xf numFmtId="0" fontId="9" fillId="2" borderId="10" xfId="0" applyFont="1" applyFill="1" applyBorder="1" applyAlignment="1">
      <alignment vertical="center"/>
    </xf>
    <xf numFmtId="0" fontId="3" fillId="0" borderId="10" xfId="1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49" fontId="4" fillId="0" borderId="0" xfId="0" applyNumberFormat="1" applyFont="1" applyAlignment="1">
      <alignment vertical="center"/>
    </xf>
    <xf numFmtId="49" fontId="4" fillId="0" borderId="0" xfId="0" applyNumberFormat="1" applyFont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49" fontId="4" fillId="0" borderId="5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21" fontId="3" fillId="0" borderId="0" xfId="0" applyNumberFormat="1" applyFont="1" applyAlignment="1">
      <alignment vertical="center"/>
    </xf>
    <xf numFmtId="2" fontId="3" fillId="0" borderId="0" xfId="0" applyNumberFormat="1" applyFont="1" applyAlignment="1">
      <alignment vertical="center"/>
    </xf>
    <xf numFmtId="0" fontId="3" fillId="0" borderId="5" xfId="0" applyFont="1" applyBorder="1" applyAlignment="1">
      <alignment vertical="center"/>
    </xf>
    <xf numFmtId="0" fontId="15" fillId="2" borderId="13" xfId="0" applyFont="1" applyFill="1" applyBorder="1" applyAlignment="1">
      <alignment horizontal="center" vertical="center"/>
    </xf>
    <xf numFmtId="0" fontId="15" fillId="2" borderId="0" xfId="0" applyFont="1" applyFill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11" xfId="0" applyFont="1" applyBorder="1" applyAlignment="1">
      <alignment vertical="center"/>
    </xf>
    <xf numFmtId="0" fontId="13" fillId="0" borderId="34" xfId="0" applyFont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13" fillId="0" borderId="33" xfId="0" applyFont="1" applyBorder="1" applyAlignment="1">
      <alignment horizontal="center" vertical="center"/>
    </xf>
    <xf numFmtId="0" fontId="13" fillId="0" borderId="34" xfId="0" applyFont="1" applyBorder="1" applyAlignment="1">
      <alignment horizontal="center" vertical="center"/>
    </xf>
    <xf numFmtId="0" fontId="13" fillId="0" borderId="3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10" fillId="2" borderId="23" xfId="2" applyFont="1" applyFill="1" applyBorder="1" applyAlignment="1">
      <alignment horizontal="center" vertical="center" wrapText="1"/>
    </xf>
    <xf numFmtId="0" fontId="10" fillId="2" borderId="28" xfId="2" applyFont="1" applyFill="1" applyBorder="1" applyAlignment="1">
      <alignment horizontal="center" vertical="center" wrapText="1"/>
    </xf>
    <xf numFmtId="0" fontId="10" fillId="2" borderId="24" xfId="2" applyFont="1" applyFill="1" applyBorder="1" applyAlignment="1">
      <alignment horizontal="center" vertical="center" wrapText="1"/>
    </xf>
    <xf numFmtId="0" fontId="10" fillId="2" borderId="29" xfId="2" applyFont="1" applyFill="1" applyBorder="1" applyAlignment="1">
      <alignment horizontal="center" vertical="center" wrapText="1"/>
    </xf>
    <xf numFmtId="0" fontId="10" fillId="2" borderId="22" xfId="2" applyFont="1" applyFill="1" applyBorder="1" applyAlignment="1">
      <alignment horizontal="center" vertical="center" wrapText="1"/>
    </xf>
    <xf numFmtId="0" fontId="10" fillId="2" borderId="27" xfId="2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15" fillId="2" borderId="12" xfId="0" applyFont="1" applyFill="1" applyBorder="1" applyAlignment="1">
      <alignment horizontal="center" vertical="center"/>
    </xf>
    <xf numFmtId="0" fontId="15" fillId="2" borderId="13" xfId="0" applyFont="1" applyFill="1" applyBorder="1" applyAlignment="1">
      <alignment horizontal="center" vertical="center"/>
    </xf>
    <xf numFmtId="0" fontId="15" fillId="2" borderId="16" xfId="0" applyFont="1" applyFill="1" applyBorder="1" applyAlignment="1">
      <alignment horizontal="center" vertical="center"/>
    </xf>
    <xf numFmtId="0" fontId="12" fillId="2" borderId="22" xfId="1" applyFont="1" applyFill="1" applyBorder="1" applyAlignment="1">
      <alignment horizontal="center" vertical="center" wrapText="1"/>
    </xf>
    <xf numFmtId="0" fontId="12" fillId="2" borderId="27" xfId="1" applyFont="1" applyFill="1" applyBorder="1" applyAlignment="1">
      <alignment horizontal="center" vertical="center" wrapText="1"/>
    </xf>
    <xf numFmtId="0" fontId="10" fillId="2" borderId="25" xfId="1" applyFont="1" applyFill="1" applyBorder="1" applyAlignment="1">
      <alignment horizontal="center" vertical="center" wrapText="1"/>
    </xf>
    <xf numFmtId="0" fontId="10" fillId="2" borderId="30" xfId="1" applyFont="1" applyFill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10" fillId="2" borderId="21" xfId="1" applyFont="1" applyFill="1" applyBorder="1" applyAlignment="1">
      <alignment horizontal="center" vertical="center"/>
    </xf>
    <xf numFmtId="0" fontId="10" fillId="2" borderId="26" xfId="1" applyFont="1" applyFill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0" fontId="8" fillId="0" borderId="3" xfId="1" applyFont="1" applyBorder="1" applyAlignment="1">
      <alignment horizontal="center" vertical="center"/>
    </xf>
    <xf numFmtId="0" fontId="8" fillId="0" borderId="4" xfId="1" applyFont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8" fillId="0" borderId="5" xfId="1" applyFont="1" applyBorder="1" applyAlignment="1">
      <alignment horizontal="center" vertical="center"/>
    </xf>
    <xf numFmtId="0" fontId="9" fillId="2" borderId="12" xfId="1" applyFont="1" applyFill="1" applyBorder="1" applyAlignment="1">
      <alignment horizontal="center" vertical="center"/>
    </xf>
    <xf numFmtId="0" fontId="9" fillId="2" borderId="13" xfId="1" applyFont="1" applyFill="1" applyBorder="1" applyAlignment="1">
      <alignment horizontal="center" vertical="center"/>
    </xf>
    <xf numFmtId="0" fontId="9" fillId="2" borderId="14" xfId="1" applyFont="1" applyFill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</cellXfs>
  <cellStyles count="3">
    <cellStyle name="Обычный" xfId="0" builtinId="0"/>
    <cellStyle name="Обычный 2" xfId="1" xr:uid="{E50A4359-B3FF-45C8-A69E-E9D7A50237D6}"/>
    <cellStyle name="Обычный_Стартовый протокол Смирнов_20101106_Results" xfId="2" xr:uid="{F3A01CF7-79E2-4902-93D7-3E1D723F8DD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194295</xdr:colOff>
      <xdr:row>1</xdr:row>
      <xdr:rowOff>198058</xdr:rowOff>
    </xdr:from>
    <xdr:to>
      <xdr:col>13</xdr:col>
      <xdr:colOff>212535</xdr:colOff>
      <xdr:row>5</xdr:row>
      <xdr:rowOff>2246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74D0D3D9-0320-4D3F-916C-D907056AF5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11495" y="394908"/>
          <a:ext cx="907240" cy="534438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1</xdr:row>
      <xdr:rowOff>81017</xdr:rowOff>
    </xdr:from>
    <xdr:to>
      <xdr:col>1</xdr:col>
      <xdr:colOff>486834</xdr:colOff>
      <xdr:row>4</xdr:row>
      <xdr:rowOff>54817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A701647C-BCB5-424C-900F-05CE8F1F52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277867"/>
          <a:ext cx="975783" cy="6405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321294</xdr:colOff>
      <xdr:row>1</xdr:row>
      <xdr:rowOff>88194</xdr:rowOff>
    </xdr:from>
    <xdr:to>
      <xdr:col>13</xdr:col>
      <xdr:colOff>342558</xdr:colOff>
      <xdr:row>3</xdr:row>
      <xdr:rowOff>191739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21A62352-19E0-4D4E-A1B1-D88AB8613E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54344" y="285044"/>
          <a:ext cx="910264" cy="535345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1</xdr:row>
      <xdr:rowOff>81017</xdr:rowOff>
    </xdr:from>
    <xdr:to>
      <xdr:col>1</xdr:col>
      <xdr:colOff>486834</xdr:colOff>
      <xdr:row>4</xdr:row>
      <xdr:rowOff>54817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D8646743-4F19-4B20-8B8E-0C54EE9D9E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277867"/>
          <a:ext cx="975783" cy="6405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229572</xdr:colOff>
      <xdr:row>1</xdr:row>
      <xdr:rowOff>123471</xdr:rowOff>
    </xdr:from>
    <xdr:to>
      <xdr:col>13</xdr:col>
      <xdr:colOff>250836</xdr:colOff>
      <xdr:row>3</xdr:row>
      <xdr:rowOff>227016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FE750ECE-E17F-465B-9E90-76EF48F536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40372" y="320321"/>
          <a:ext cx="910264" cy="535345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1</xdr:row>
      <xdr:rowOff>81017</xdr:rowOff>
    </xdr:from>
    <xdr:to>
      <xdr:col>1</xdr:col>
      <xdr:colOff>486834</xdr:colOff>
      <xdr:row>4</xdr:row>
      <xdr:rowOff>54817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1B9400EE-89D0-428E-8DE6-33B0E9BF29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277867"/>
          <a:ext cx="975783" cy="6405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264850</xdr:colOff>
      <xdr:row>1</xdr:row>
      <xdr:rowOff>59972</xdr:rowOff>
    </xdr:from>
    <xdr:to>
      <xdr:col>13</xdr:col>
      <xdr:colOff>286114</xdr:colOff>
      <xdr:row>3</xdr:row>
      <xdr:rowOff>163517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CAEBED1E-A945-44BB-82F0-F4D148459A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53450" y="256822"/>
          <a:ext cx="910264" cy="535345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1</xdr:row>
      <xdr:rowOff>81017</xdr:rowOff>
    </xdr:from>
    <xdr:to>
      <xdr:col>1</xdr:col>
      <xdr:colOff>486834</xdr:colOff>
      <xdr:row>4</xdr:row>
      <xdr:rowOff>54817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C82597E8-A688-4C8E-BC1B-FBC33F176A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277867"/>
          <a:ext cx="975783" cy="6405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52;&#1086;&#1081;%20&#1076;&#1080;&#1089;&#1082;\&#1089;&#1086;&#1088;&#1077;&#1074;&#1085;&#1086;&#1074;&#1072;&#1085;&#1080;&#1103;%202025\&#1064;&#1054;&#1057;&#1057;&#1045;\&#1080;&#1102;&#1085;&#1100;%20&#1042;&#1057;%2016-19\&#1056;&#1072;&#1073;&#1086;&#1095;&#1072;&#1103;%20&#1042;&#1057;%2016-19%20&#1080;&#1102;&#1085;&#1103;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ок (2)"/>
      <sheetName val="список (3)"/>
      <sheetName val="список"/>
      <sheetName val="спиУЧ"/>
      <sheetName val="стартовый инд."/>
      <sheetName val=" Инд.Д15-16"/>
      <sheetName val=" Инд.Ю15-16"/>
      <sheetName val=" Инд.Д17-18"/>
      <sheetName val=" Инд.Ю17-18"/>
      <sheetName val="гр.Д 15-16"/>
      <sheetName val="гр.Ю 15-16"/>
      <sheetName val="гр.Д17-18"/>
      <sheetName val="гр.Ю17-18"/>
      <sheetName val="Лист1"/>
      <sheetName val="4-этап к.г. (2)"/>
      <sheetName val="ГГ по очкам млЮ (2)"/>
      <sheetName val="ГГ по очкам млД (2)"/>
      <sheetName val="регистрация"/>
    </sheetNames>
    <definedNames>
      <definedName name="Print_Area" sheetId="2"/>
    </definedNames>
    <sheetDataSet>
      <sheetData sheetId="0">
        <row r="1">
          <cell r="A1">
            <v>1</v>
          </cell>
        </row>
      </sheetData>
      <sheetData sheetId="1">
        <row r="1">
          <cell r="C1" t="str">
            <v>ФИО</v>
          </cell>
        </row>
      </sheetData>
      <sheetData sheetId="2">
        <row r="1">
          <cell r="B1" t="str">
            <v>ФИО</v>
          </cell>
        </row>
      </sheetData>
      <sheetData sheetId="3">
        <row r="1">
          <cell r="A1" t="str">
            <v>Министерство спорта Российской Федерации</v>
          </cell>
        </row>
      </sheetData>
      <sheetData sheetId="4">
        <row r="1">
          <cell r="A1" t="str">
            <v>Министерство спорта Российской Федерации</v>
          </cell>
        </row>
      </sheetData>
      <sheetData sheetId="5">
        <row r="1">
          <cell r="A1" t="str">
            <v>Министерство спорта Российской Федерации</v>
          </cell>
        </row>
      </sheetData>
      <sheetData sheetId="6">
        <row r="1">
          <cell r="A1" t="str">
            <v>Министерство спорта Российской Федерации</v>
          </cell>
        </row>
      </sheetData>
      <sheetData sheetId="7">
        <row r="1">
          <cell r="A1" t="str">
            <v>Министерство спорта Российской Федерации</v>
          </cell>
        </row>
      </sheetData>
      <sheetData sheetId="8">
        <row r="1">
          <cell r="A1" t="str">
            <v>Министерство спорта Российской Федерации</v>
          </cell>
        </row>
      </sheetData>
      <sheetData sheetId="9">
        <row r="1">
          <cell r="A1" t="str">
            <v>Министерство спорта Российской Федерации</v>
          </cell>
        </row>
      </sheetData>
      <sheetData sheetId="10">
        <row r="1">
          <cell r="A1" t="str">
            <v>Министерство спорта Российской Федерации</v>
          </cell>
        </row>
      </sheetData>
      <sheetData sheetId="11">
        <row r="1">
          <cell r="A1" t="str">
            <v>Министерство спорта Российской Федерации</v>
          </cell>
        </row>
      </sheetData>
      <sheetData sheetId="12">
        <row r="1">
          <cell r="A1" t="str">
            <v>Министерство спорта Российской Федерации</v>
          </cell>
        </row>
      </sheetData>
      <sheetData sheetId="13"/>
      <sheetData sheetId="14">
        <row r="1">
          <cell r="A1" t="str">
            <v>Министерство спорта Российской Федерации</v>
          </cell>
        </row>
      </sheetData>
      <sheetData sheetId="15">
        <row r="1">
          <cell r="A1" t="str">
            <v>Министерство спорта Российской Федерации</v>
          </cell>
        </row>
      </sheetData>
      <sheetData sheetId="16">
        <row r="1">
          <cell r="A1" t="str">
            <v>Министерство спорта Российской Федерации</v>
          </cell>
        </row>
      </sheetData>
      <sheetData sheetId="17">
        <row r="1">
          <cell r="A1" t="str">
            <v>г.Омск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2D683E-743E-4281-9A7B-B461388CF39C}">
  <sheetPr>
    <tabColor rgb="FFFF0000"/>
  </sheetPr>
  <dimension ref="A1:P65"/>
  <sheetViews>
    <sheetView tabSelected="1" view="pageBreakPreview" zoomScale="80" zoomScaleNormal="80" zoomScaleSheetLayoutView="80" workbookViewId="0">
      <selection activeCell="A11" sqref="A11:N11"/>
    </sheetView>
  </sheetViews>
  <sheetFormatPr defaultColWidth="9.21875" defaultRowHeight="13.8" x14ac:dyDescent="0.25"/>
  <cols>
    <col min="1" max="1" width="7" style="1" customWidth="1"/>
    <col min="2" max="2" width="7.77734375" style="61" customWidth="1"/>
    <col min="3" max="3" width="17.77734375" style="61" customWidth="1"/>
    <col min="4" max="4" width="39.44140625" style="1" customWidth="1"/>
    <col min="5" max="5" width="11.77734375" style="1" customWidth="1"/>
    <col min="6" max="6" width="9.5546875" style="1" customWidth="1"/>
    <col min="7" max="7" width="25.44140625" style="1" customWidth="1"/>
    <col min="8" max="8" width="11.44140625" style="1" hidden="1" customWidth="1"/>
    <col min="9" max="9" width="11.5546875" style="1" hidden="1" customWidth="1"/>
    <col min="10" max="10" width="10.77734375" style="1" customWidth="1"/>
    <col min="11" max="11" width="12.33203125" style="1" customWidth="1"/>
    <col min="12" max="12" width="9.88671875" style="1" customWidth="1"/>
    <col min="13" max="13" width="12.77734375" style="1" customWidth="1"/>
    <col min="14" max="14" width="8.5546875" style="1" customWidth="1"/>
    <col min="15" max="16384" width="9.21875" style="1"/>
  </cols>
  <sheetData>
    <row r="1" spans="1:15" ht="15.75" customHeight="1" x14ac:dyDescent="0.25">
      <c r="A1" s="126" t="s">
        <v>0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</row>
    <row r="2" spans="1:15" ht="15.75" customHeight="1" x14ac:dyDescent="0.25">
      <c r="A2" s="126" t="s">
        <v>1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</row>
    <row r="3" spans="1:15" ht="18" x14ac:dyDescent="0.25">
      <c r="A3" s="126" t="s">
        <v>2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</row>
    <row r="4" spans="1:15" ht="18" x14ac:dyDescent="0.25">
      <c r="A4" s="126" t="s">
        <v>3</v>
      </c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</row>
    <row r="5" spans="1:15" ht="5.25" customHeight="1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5" s="3" customFormat="1" ht="28.8" x14ac:dyDescent="0.25">
      <c r="A6" s="127" t="s">
        <v>4</v>
      </c>
      <c r="B6" s="127"/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7"/>
      <c r="N6" s="127"/>
    </row>
    <row r="7" spans="1:15" s="3" customFormat="1" ht="18" customHeight="1" x14ac:dyDescent="0.25">
      <c r="A7" s="116" t="s">
        <v>5</v>
      </c>
      <c r="B7" s="116"/>
      <c r="C7" s="116"/>
      <c r="D7" s="116"/>
      <c r="E7" s="116"/>
      <c r="F7" s="116"/>
      <c r="G7" s="116"/>
      <c r="H7" s="116"/>
      <c r="I7" s="116"/>
      <c r="J7" s="116"/>
      <c r="K7" s="116"/>
      <c r="L7" s="116"/>
      <c r="M7" s="116"/>
      <c r="N7" s="116"/>
    </row>
    <row r="8" spans="1:15" s="3" customFormat="1" ht="4.5" customHeight="1" thickBot="1" x14ac:dyDescent="0.3">
      <c r="A8" s="116"/>
      <c r="B8" s="116"/>
      <c r="C8" s="116"/>
      <c r="D8" s="116"/>
      <c r="E8" s="116"/>
      <c r="F8" s="116"/>
      <c r="G8" s="116"/>
      <c r="H8" s="116"/>
      <c r="I8" s="116"/>
      <c r="J8" s="116"/>
      <c r="K8" s="116"/>
      <c r="L8" s="116"/>
      <c r="M8" s="116"/>
      <c r="N8" s="116"/>
    </row>
    <row r="9" spans="1:15" ht="20.25" customHeight="1" thickTop="1" x14ac:dyDescent="0.25">
      <c r="A9" s="117" t="s">
        <v>6</v>
      </c>
      <c r="B9" s="118"/>
      <c r="C9" s="118"/>
      <c r="D9" s="118"/>
      <c r="E9" s="118"/>
      <c r="F9" s="118"/>
      <c r="G9" s="118"/>
      <c r="H9" s="118"/>
      <c r="I9" s="118"/>
      <c r="J9" s="118"/>
      <c r="K9" s="118"/>
      <c r="L9" s="118"/>
      <c r="M9" s="118"/>
      <c r="N9" s="119"/>
    </row>
    <row r="10" spans="1:15" ht="18" customHeight="1" x14ac:dyDescent="0.25">
      <c r="A10" s="120" t="s">
        <v>7</v>
      </c>
      <c r="B10" s="121"/>
      <c r="C10" s="121"/>
      <c r="D10" s="121"/>
      <c r="E10" s="121"/>
      <c r="F10" s="121"/>
      <c r="G10" s="121"/>
      <c r="H10" s="121"/>
      <c r="I10" s="121"/>
      <c r="J10" s="121"/>
      <c r="K10" s="121"/>
      <c r="L10" s="121"/>
      <c r="M10" s="121"/>
      <c r="N10" s="122"/>
    </row>
    <row r="11" spans="1:15" ht="19.5" customHeight="1" x14ac:dyDescent="0.25">
      <c r="A11" s="120" t="s">
        <v>8</v>
      </c>
      <c r="B11" s="121"/>
      <c r="C11" s="121"/>
      <c r="D11" s="121"/>
      <c r="E11" s="121"/>
      <c r="F11" s="121"/>
      <c r="G11" s="121"/>
      <c r="H11" s="121"/>
      <c r="I11" s="121"/>
      <c r="J11" s="121"/>
      <c r="K11" s="121"/>
      <c r="L11" s="121"/>
      <c r="M11" s="121"/>
      <c r="N11" s="122"/>
    </row>
    <row r="12" spans="1:15" ht="15.75" customHeight="1" x14ac:dyDescent="0.25">
      <c r="A12" s="4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6"/>
    </row>
    <row r="13" spans="1:15" ht="14.4" x14ac:dyDescent="0.3">
      <c r="A13" s="7" t="s">
        <v>9</v>
      </c>
      <c r="B13" s="8"/>
      <c r="C13" s="8"/>
      <c r="D13" s="9"/>
      <c r="E13" s="10"/>
      <c r="F13" s="10"/>
      <c r="G13" s="11" t="s">
        <v>10</v>
      </c>
      <c r="H13" s="10"/>
      <c r="I13" s="10"/>
      <c r="J13" s="12"/>
      <c r="K13" s="12"/>
      <c r="L13" s="12"/>
      <c r="M13" s="12"/>
      <c r="N13" s="13" t="s">
        <v>11</v>
      </c>
    </row>
    <row r="14" spans="1:15" ht="14.4" x14ac:dyDescent="0.25">
      <c r="A14" s="14" t="s">
        <v>12</v>
      </c>
      <c r="B14" s="15"/>
      <c r="C14" s="15"/>
      <c r="D14" s="16"/>
      <c r="E14" s="16"/>
      <c r="F14" s="16"/>
      <c r="G14" s="17" t="s">
        <v>13</v>
      </c>
      <c r="H14" s="16"/>
      <c r="I14" s="16"/>
      <c r="J14" s="18"/>
      <c r="K14" s="18"/>
      <c r="L14" s="18"/>
      <c r="M14" s="18"/>
      <c r="N14" s="19" t="s">
        <v>14</v>
      </c>
    </row>
    <row r="15" spans="1:15" ht="14.4" x14ac:dyDescent="0.25">
      <c r="A15" s="123" t="s">
        <v>15</v>
      </c>
      <c r="B15" s="124"/>
      <c r="C15" s="124"/>
      <c r="D15" s="124"/>
      <c r="E15" s="124"/>
      <c r="F15" s="125"/>
      <c r="G15" s="101" t="s">
        <v>16</v>
      </c>
      <c r="H15" s="100"/>
      <c r="I15" s="100"/>
      <c r="J15" s="100"/>
      <c r="K15" s="100"/>
      <c r="L15" s="100"/>
      <c r="M15" s="100"/>
      <c r="N15" s="102"/>
      <c r="O15" s="20"/>
    </row>
    <row r="16" spans="1:15" ht="14.4" x14ac:dyDescent="0.25">
      <c r="A16" s="21" t="s">
        <v>17</v>
      </c>
      <c r="B16" s="22"/>
      <c r="C16" s="22"/>
      <c r="D16" s="23"/>
      <c r="E16" s="24"/>
      <c r="F16" s="23"/>
      <c r="G16" s="25" t="s">
        <v>18</v>
      </c>
      <c r="H16" s="26"/>
      <c r="I16" s="26"/>
      <c r="J16" s="27"/>
      <c r="K16" s="27"/>
      <c r="L16" s="112" t="s">
        <v>19</v>
      </c>
      <c r="M16" s="112"/>
      <c r="N16" s="113"/>
      <c r="O16" s="28"/>
    </row>
    <row r="17" spans="1:15" ht="14.4" x14ac:dyDescent="0.3">
      <c r="A17" s="21" t="s">
        <v>20</v>
      </c>
      <c r="B17" s="22"/>
      <c r="C17" s="22"/>
      <c r="D17" s="29"/>
      <c r="E17" s="30"/>
      <c r="F17" s="31" t="s">
        <v>21</v>
      </c>
      <c r="G17" s="25" t="s">
        <v>22</v>
      </c>
      <c r="H17" s="26"/>
      <c r="I17" s="26"/>
      <c r="J17" s="27"/>
      <c r="K17" s="27"/>
      <c r="L17" s="32"/>
      <c r="M17" s="32"/>
      <c r="N17" s="33"/>
      <c r="O17" s="28"/>
    </row>
    <row r="18" spans="1:15" ht="14.4" x14ac:dyDescent="0.3">
      <c r="A18" s="21" t="s">
        <v>23</v>
      </c>
      <c r="B18" s="22"/>
      <c r="C18" s="22"/>
      <c r="D18" s="29"/>
      <c r="E18" s="30"/>
      <c r="F18" s="31" t="s">
        <v>24</v>
      </c>
      <c r="G18" s="34" t="s">
        <v>25</v>
      </c>
      <c r="H18" s="23"/>
      <c r="I18" s="23"/>
      <c r="J18" s="27"/>
      <c r="K18" s="27"/>
      <c r="L18" s="32"/>
      <c r="M18" s="32"/>
      <c r="N18" s="33"/>
      <c r="O18" s="28"/>
    </row>
    <row r="19" spans="1:15" ht="15" thickBot="1" x14ac:dyDescent="0.35">
      <c r="A19" s="21" t="s">
        <v>26</v>
      </c>
      <c r="B19" s="35"/>
      <c r="C19" s="35"/>
      <c r="D19" s="36"/>
      <c r="F19" s="31" t="s">
        <v>27</v>
      </c>
      <c r="G19" s="34" t="s">
        <v>28</v>
      </c>
      <c r="H19" s="23"/>
      <c r="I19" s="23"/>
      <c r="J19" s="27"/>
      <c r="K19" s="27"/>
      <c r="L19" s="32"/>
      <c r="M19" s="32"/>
      <c r="N19" s="33" t="s">
        <v>29</v>
      </c>
      <c r="O19" s="28"/>
    </row>
    <row r="20" spans="1:15" ht="15" thickTop="1" thickBot="1" x14ac:dyDescent="0.3">
      <c r="A20" s="37"/>
      <c r="B20" s="38"/>
      <c r="C20" s="38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40"/>
    </row>
    <row r="21" spans="1:15" s="41" customFormat="1" ht="19.5" customHeight="1" thickTop="1" x14ac:dyDescent="0.25">
      <c r="A21" s="114" t="s">
        <v>30</v>
      </c>
      <c r="B21" s="97" t="s">
        <v>31</v>
      </c>
      <c r="C21" s="97" t="s">
        <v>32</v>
      </c>
      <c r="D21" s="97" t="s">
        <v>79</v>
      </c>
      <c r="E21" s="97" t="s">
        <v>33</v>
      </c>
      <c r="F21" s="97" t="s">
        <v>34</v>
      </c>
      <c r="G21" s="93" t="s">
        <v>35</v>
      </c>
      <c r="H21" s="97" t="s">
        <v>36</v>
      </c>
      <c r="I21" s="97" t="s">
        <v>37</v>
      </c>
      <c r="J21" s="93" t="s">
        <v>38</v>
      </c>
      <c r="K21" s="95" t="s">
        <v>39</v>
      </c>
      <c r="L21" s="97" t="s">
        <v>40</v>
      </c>
      <c r="M21" s="106" t="s">
        <v>41</v>
      </c>
      <c r="N21" s="108" t="s">
        <v>42</v>
      </c>
    </row>
    <row r="22" spans="1:15" s="41" customFormat="1" ht="19.5" customHeight="1" thickBot="1" x14ac:dyDescent="0.3">
      <c r="A22" s="115"/>
      <c r="B22" s="98"/>
      <c r="C22" s="98"/>
      <c r="D22" s="98"/>
      <c r="E22" s="98"/>
      <c r="F22" s="98"/>
      <c r="G22" s="94"/>
      <c r="H22" s="98"/>
      <c r="I22" s="98"/>
      <c r="J22" s="94"/>
      <c r="K22" s="96"/>
      <c r="L22" s="98"/>
      <c r="M22" s="107"/>
      <c r="N22" s="109"/>
    </row>
    <row r="23" spans="1:15" s="53" customFormat="1" ht="22.05" customHeight="1" thickTop="1" x14ac:dyDescent="0.3">
      <c r="A23" s="42">
        <v>1</v>
      </c>
      <c r="B23" s="43">
        <v>91</v>
      </c>
      <c r="C23" s="44">
        <f>VLOOKUP(B23,[1]список!Print_Area,3)</f>
        <v>10124502211</v>
      </c>
      <c r="D23" s="44" t="str">
        <f>VLOOKUP(B23,[1]список!Print_Area,2)</f>
        <v>БЕГУНОВА Полина Владимирович</v>
      </c>
      <c r="E23" s="45">
        <f>VLOOKUP(B23,[1]список!Print_Area,4)</f>
        <v>40157</v>
      </c>
      <c r="F23" s="44" t="str">
        <f>VLOOKUP(B23,[1]список!Print_Area,5)</f>
        <v>2 СР</v>
      </c>
      <c r="G23" s="46" t="str">
        <f>VLOOKUP(B23,[1]список!Print_Area,6)</f>
        <v>Свердловская область</v>
      </c>
      <c r="H23" s="47"/>
      <c r="I23" s="47">
        <v>0</v>
      </c>
      <c r="J23" s="48">
        <v>2.9675925925925925E-2</v>
      </c>
      <c r="K23" s="49"/>
      <c r="L23" s="50">
        <f>1.1666/(J23/1)</f>
        <v>39.311326053042123</v>
      </c>
      <c r="M23" s="51"/>
      <c r="N23" s="52"/>
    </row>
    <row r="24" spans="1:15" s="56" customFormat="1" ht="22.05" customHeight="1" x14ac:dyDescent="0.25">
      <c r="A24" s="42">
        <v>2</v>
      </c>
      <c r="B24" s="43">
        <v>147</v>
      </c>
      <c r="C24" s="44">
        <f>VLOOKUP(B24,[1]список!Print_Area,3)</f>
        <v>10146046315</v>
      </c>
      <c r="D24" s="44" t="str">
        <f>VLOOKUP(B24,[1]список!Print_Area,2)</f>
        <v>СЕРГЕЕВА София Александровна</v>
      </c>
      <c r="E24" s="45">
        <f>VLOOKUP(B24,[1]список!Print_Area,4)</f>
        <v>40493</v>
      </c>
      <c r="F24" s="44" t="str">
        <f>VLOOKUP(B24,[1]список!Print_Area,5)</f>
        <v>1 СР</v>
      </c>
      <c r="G24" s="46" t="str">
        <f>VLOOKUP(B24,[1]список!Print_Area,6)</f>
        <v>Новосибирская область</v>
      </c>
      <c r="H24" s="47"/>
      <c r="I24" s="47">
        <v>0</v>
      </c>
      <c r="J24" s="48">
        <v>2.9675925925925925E-2</v>
      </c>
      <c r="K24" s="54"/>
      <c r="L24" s="50">
        <f t="shared" ref="L24:L46" si="0">1.1666/(J24/1)</f>
        <v>39.311326053042123</v>
      </c>
      <c r="M24" s="43"/>
      <c r="N24" s="55"/>
    </row>
    <row r="25" spans="1:15" s="56" customFormat="1" ht="22.05" customHeight="1" x14ac:dyDescent="0.25">
      <c r="A25" s="57">
        <v>3</v>
      </c>
      <c r="B25" s="43">
        <v>111</v>
      </c>
      <c r="C25" s="44">
        <f>VLOOKUP(B25,[1]список!Print_Area,3)</f>
        <v>10137198804</v>
      </c>
      <c r="D25" s="44" t="str">
        <f>VLOOKUP(B25,[1]список!Print_Area,2)</f>
        <v>КАЧУСОВА Софья Алексеевна</v>
      </c>
      <c r="E25" s="45">
        <f>VLOOKUP(B25,[1]список!Print_Area,4)</f>
        <v>40227</v>
      </c>
      <c r="F25" s="44" t="str">
        <f>VLOOKUP(B25,[1]список!Print_Area,5)</f>
        <v>2 СР</v>
      </c>
      <c r="G25" s="46" t="str">
        <f>VLOOKUP(B25,[1]список!Print_Area,6)</f>
        <v>Свердловская область</v>
      </c>
      <c r="H25" s="47"/>
      <c r="I25" s="47">
        <v>0</v>
      </c>
      <c r="J25" s="48">
        <v>2.9675925925925925E-2</v>
      </c>
      <c r="K25" s="54"/>
      <c r="L25" s="50">
        <f t="shared" si="0"/>
        <v>39.311326053042123</v>
      </c>
      <c r="M25" s="43"/>
      <c r="N25" s="55"/>
    </row>
    <row r="26" spans="1:15" s="56" customFormat="1" ht="22.05" customHeight="1" x14ac:dyDescent="0.25">
      <c r="A26" s="42">
        <v>4</v>
      </c>
      <c r="B26" s="43">
        <v>142</v>
      </c>
      <c r="C26" s="44">
        <f>VLOOKUP(B26,[1]список!Print_Area,3)</f>
        <v>10143130554</v>
      </c>
      <c r="D26" s="44" t="str">
        <f>VLOOKUP(B26,[1]список!Print_Area,2)</f>
        <v>РУДЕНКО Маргарита  Андреевна</v>
      </c>
      <c r="E26" s="45">
        <f>VLOOKUP(B26,[1]список!Print_Area,4)</f>
        <v>40394</v>
      </c>
      <c r="F26" s="44" t="str">
        <f>VLOOKUP(B26,[1]список!Print_Area,5)</f>
        <v>КМС</v>
      </c>
      <c r="G26" s="46" t="str">
        <f>VLOOKUP(B26,[1]список!Print_Area,6)</f>
        <v>Новосибирская область</v>
      </c>
      <c r="H26" s="47"/>
      <c r="I26" s="47"/>
      <c r="J26" s="48">
        <v>2.9675925925925901E-2</v>
      </c>
      <c r="K26" s="54"/>
      <c r="L26" s="50">
        <f t="shared" si="0"/>
        <v>39.311326053042158</v>
      </c>
      <c r="M26" s="43"/>
      <c r="N26" s="55"/>
    </row>
    <row r="27" spans="1:15" s="56" customFormat="1" ht="22.05" customHeight="1" x14ac:dyDescent="0.25">
      <c r="A27" s="57">
        <v>5</v>
      </c>
      <c r="B27" s="58">
        <v>140</v>
      </c>
      <c r="C27" s="59">
        <f>VLOOKUP(B27,[1]список!Print_Area,3)</f>
        <v>10143333749</v>
      </c>
      <c r="D27" s="44" t="str">
        <f>VLOOKUP(B27,[1]список!Print_Area,2)</f>
        <v>КУГАЕВСКАЯ Милена  Владиславовна</v>
      </c>
      <c r="E27" s="45">
        <f>VLOOKUP(B27,[1]список!Print_Area,4)</f>
        <v>40283</v>
      </c>
      <c r="F27" s="44" t="str">
        <f>VLOOKUP(B27,[1]список!Print_Area,5)</f>
        <v>1 СР</v>
      </c>
      <c r="G27" s="46" t="str">
        <f>VLOOKUP(B27,[1]список!Print_Area,6)</f>
        <v>Тюменская область</v>
      </c>
      <c r="H27" s="60"/>
      <c r="I27" s="47">
        <v>0</v>
      </c>
      <c r="J27" s="48">
        <v>2.9675925925925901E-2</v>
      </c>
      <c r="K27" s="54"/>
      <c r="L27" s="50">
        <f t="shared" si="0"/>
        <v>39.311326053042158</v>
      </c>
      <c r="M27" s="43"/>
      <c r="N27" s="55"/>
    </row>
    <row r="28" spans="1:15" s="56" customFormat="1" ht="22.05" customHeight="1" x14ac:dyDescent="0.25">
      <c r="A28" s="42">
        <v>6</v>
      </c>
      <c r="B28" s="43">
        <v>127</v>
      </c>
      <c r="C28" s="44">
        <f>VLOOKUP(B28,[1]список!Print_Area,3)</f>
        <v>10137252556</v>
      </c>
      <c r="D28" s="44" t="str">
        <f>VLOOKUP(B28,[1]список!Print_Area,2)</f>
        <v>ФЕОФАНОВА Мария Вячеславовна</v>
      </c>
      <c r="E28" s="45">
        <f>VLOOKUP(B28,[1]список!Print_Area,4)</f>
        <v>40341</v>
      </c>
      <c r="F28" s="44" t="str">
        <f>VLOOKUP(B28,[1]список!Print_Area,5)</f>
        <v>1 СР</v>
      </c>
      <c r="G28" s="46" t="str">
        <f>VLOOKUP(B28,[1]список!Print_Area,6)</f>
        <v>Свердловская область</v>
      </c>
      <c r="H28" s="47"/>
      <c r="I28" s="47">
        <v>0</v>
      </c>
      <c r="J28" s="48">
        <v>2.9675925925925901E-2</v>
      </c>
      <c r="K28" s="54"/>
      <c r="L28" s="50">
        <f t="shared" si="0"/>
        <v>39.311326053042158</v>
      </c>
      <c r="M28" s="43"/>
      <c r="N28" s="55"/>
    </row>
    <row r="29" spans="1:15" s="56" customFormat="1" ht="22.05" customHeight="1" x14ac:dyDescent="0.25">
      <c r="A29" s="57">
        <v>7</v>
      </c>
      <c r="B29" s="43">
        <v>141</v>
      </c>
      <c r="C29" s="44">
        <f>VLOOKUP(B29,[1]список!Print_Area,3)</f>
        <v>10142597862</v>
      </c>
      <c r="D29" s="44" t="str">
        <f>VLOOKUP(B29,[1]список!Print_Area,2)</f>
        <v>МАРТЫНЕНКО Дарья Олеговна</v>
      </c>
      <c r="E29" s="45">
        <f>VLOOKUP(B29,[1]список!Print_Area,4)</f>
        <v>40490</v>
      </c>
      <c r="F29" s="44" t="str">
        <f>VLOOKUP(B29,[1]список!Print_Area,5)</f>
        <v>1 СР</v>
      </c>
      <c r="G29" s="46" t="str">
        <f>VLOOKUP(B29,[1]список!Print_Area,6)</f>
        <v>Тюменская область</v>
      </c>
      <c r="H29" s="47"/>
      <c r="I29" s="47">
        <v>0</v>
      </c>
      <c r="J29" s="48">
        <v>2.9675925925925901E-2</v>
      </c>
      <c r="K29" s="54"/>
      <c r="L29" s="50">
        <f t="shared" si="0"/>
        <v>39.311326053042158</v>
      </c>
      <c r="M29" s="43"/>
      <c r="N29" s="55"/>
    </row>
    <row r="30" spans="1:15" s="56" customFormat="1" ht="22.05" customHeight="1" x14ac:dyDescent="0.25">
      <c r="A30" s="42">
        <v>8</v>
      </c>
      <c r="B30" s="43">
        <v>32</v>
      </c>
      <c r="C30" s="44">
        <f>VLOOKUP(B30,[1]список!Print_Area,3)</f>
        <v>10133869175</v>
      </c>
      <c r="D30" s="44" t="str">
        <f>VLOOKUP(B30,[1]список!Print_Area,2)</f>
        <v>ПЕРЕПЕЧИНА Евгения Михайловна</v>
      </c>
      <c r="E30" s="45">
        <f>VLOOKUP(B30,[1]список!Print_Area,4)</f>
        <v>40396</v>
      </c>
      <c r="F30" s="44" t="str">
        <f>VLOOKUP(B30,[1]список!Print_Area,5)</f>
        <v>1 СР</v>
      </c>
      <c r="G30" s="46" t="str">
        <f>VLOOKUP(B30,[1]список!Print_Area,6)</f>
        <v>Омская область</v>
      </c>
      <c r="H30" s="47"/>
      <c r="I30" s="47"/>
      <c r="J30" s="48">
        <v>2.9675925925925901E-2</v>
      </c>
      <c r="K30" s="54"/>
      <c r="L30" s="50">
        <f t="shared" si="0"/>
        <v>39.311326053042158</v>
      </c>
      <c r="M30" s="43"/>
      <c r="N30" s="55"/>
    </row>
    <row r="31" spans="1:15" s="56" customFormat="1" ht="22.05" customHeight="1" x14ac:dyDescent="0.25">
      <c r="A31" s="57">
        <v>9</v>
      </c>
      <c r="B31" s="43">
        <v>59</v>
      </c>
      <c r="C31" s="44">
        <f>VLOOKUP(B31,[1]список!Print_Area,3)</f>
        <v>10139109296</v>
      </c>
      <c r="D31" s="44" t="str">
        <f>VLOOKUP(B31,[1]список!Print_Area,2)</f>
        <v>КЛОЧКО Алина Валерьевна</v>
      </c>
      <c r="E31" s="45">
        <f>VLOOKUP(B31,[1]список!Print_Area,4)</f>
        <v>40765</v>
      </c>
      <c r="F31" s="44" t="str">
        <f>VLOOKUP(B31,[1]список!Print_Area,5)</f>
        <v>1 СР</v>
      </c>
      <c r="G31" s="46" t="str">
        <f>VLOOKUP(B31,[1]список!Print_Area,6)</f>
        <v>Омская область</v>
      </c>
      <c r="H31" s="47"/>
      <c r="I31" s="47">
        <v>0</v>
      </c>
      <c r="J31" s="48">
        <v>2.9675925925925901E-2</v>
      </c>
      <c r="K31" s="54"/>
      <c r="L31" s="50">
        <f t="shared" si="0"/>
        <v>39.311326053042158</v>
      </c>
      <c r="M31" s="43"/>
      <c r="N31" s="55"/>
    </row>
    <row r="32" spans="1:15" s="56" customFormat="1" ht="22.05" customHeight="1" x14ac:dyDescent="0.25">
      <c r="A32" s="42">
        <v>10</v>
      </c>
      <c r="B32" s="43">
        <v>49</v>
      </c>
      <c r="C32" s="44">
        <f>VLOOKUP(B32,[1]список!Print_Area,3)</f>
        <v>10149834163</v>
      </c>
      <c r="D32" s="44" t="str">
        <f>VLOOKUP(B32,[1]список!Print_Area,2)</f>
        <v>ЯНУШКЕВИЧ Юлианна Валентиновна</v>
      </c>
      <c r="E32" s="45">
        <f>VLOOKUP(B32,[1]список!Print_Area,4)</f>
        <v>40676</v>
      </c>
      <c r="F32" s="44" t="str">
        <f>VLOOKUP(B32,[1]список!Print_Area,5)</f>
        <v>2 СР</v>
      </c>
      <c r="G32" s="46" t="str">
        <f>VLOOKUP(B32,[1]список!Print_Area,6)</f>
        <v>Омская область</v>
      </c>
      <c r="H32" s="47"/>
      <c r="I32" s="47"/>
      <c r="J32" s="48">
        <v>2.9675925925925901E-2</v>
      </c>
      <c r="K32" s="54"/>
      <c r="L32" s="50">
        <f t="shared" si="0"/>
        <v>39.311326053042158</v>
      </c>
      <c r="M32" s="43"/>
      <c r="N32" s="55"/>
    </row>
    <row r="33" spans="1:16" s="56" customFormat="1" ht="22.05" customHeight="1" x14ac:dyDescent="0.25">
      <c r="A33" s="57">
        <v>11</v>
      </c>
      <c r="B33" s="43">
        <v>78</v>
      </c>
      <c r="C33" s="44">
        <f>VLOOKUP(B33,[1]список!Print_Area,3)</f>
        <v>10142697084</v>
      </c>
      <c r="D33" s="44" t="str">
        <f>VLOOKUP(B33,[1]список!Print_Area,2)</f>
        <v>АНТОНОВА Ксения Дмитиевна</v>
      </c>
      <c r="E33" s="45">
        <f>VLOOKUP(B33,[1]список!Print_Area,4)</f>
        <v>40476</v>
      </c>
      <c r="F33" s="44" t="str">
        <f>VLOOKUP(B33,[1]список!Print_Area,5)</f>
        <v>2 СР</v>
      </c>
      <c r="G33" s="46" t="str">
        <f>VLOOKUP(B33,[1]список!Print_Area,6)</f>
        <v>Свердловская область</v>
      </c>
      <c r="H33" s="47"/>
      <c r="I33" s="47">
        <v>0</v>
      </c>
      <c r="J33" s="48">
        <v>2.9675925925925901E-2</v>
      </c>
      <c r="K33" s="54"/>
      <c r="L33" s="50">
        <f t="shared" si="0"/>
        <v>39.311326053042158</v>
      </c>
      <c r="M33" s="43"/>
      <c r="N33" s="55"/>
    </row>
    <row r="34" spans="1:16" s="56" customFormat="1" ht="22.05" customHeight="1" x14ac:dyDescent="0.25">
      <c r="A34" s="42">
        <v>12</v>
      </c>
      <c r="B34" s="43">
        <v>101</v>
      </c>
      <c r="C34" s="44">
        <f>VLOOKUP(B34,[1]список!Print_Area,3)</f>
        <v>10149713420</v>
      </c>
      <c r="D34" s="44" t="str">
        <f>VLOOKUP(B34,[1]список!Print_Area,2)</f>
        <v>КУЗИНА Полина Алексеевна</v>
      </c>
      <c r="E34" s="45">
        <f>VLOOKUP(B34,[1]список!Print_Area,4)</f>
        <v>40470</v>
      </c>
      <c r="F34" s="44" t="str">
        <f>VLOOKUP(B34,[1]список!Print_Area,5)</f>
        <v>2 СР</v>
      </c>
      <c r="G34" s="46" t="str">
        <f>VLOOKUP(B34,[1]список!Print_Area,6)</f>
        <v>Свердловская область</v>
      </c>
      <c r="H34" s="47"/>
      <c r="I34" s="47"/>
      <c r="J34" s="48">
        <v>2.9675925925925901E-2</v>
      </c>
      <c r="K34" s="54"/>
      <c r="L34" s="50">
        <f t="shared" si="0"/>
        <v>39.311326053042158</v>
      </c>
      <c r="M34" s="43"/>
      <c r="N34" s="55"/>
    </row>
    <row r="35" spans="1:16" s="56" customFormat="1" ht="22.05" customHeight="1" x14ac:dyDescent="0.25">
      <c r="A35" s="57">
        <v>13</v>
      </c>
      <c r="B35" s="43">
        <v>51</v>
      </c>
      <c r="C35" s="44">
        <f>VLOOKUP(B35,[1]список!Print_Area,3)</f>
        <v>10146114619</v>
      </c>
      <c r="D35" s="44" t="str">
        <f>VLOOKUP(B35,[1]список!Print_Area,2)</f>
        <v>ВОРОНЧЕНКО Алла Юрьевна</v>
      </c>
      <c r="E35" s="45">
        <f>VLOOKUP(B35,[1]список!Print_Area,4)</f>
        <v>40620</v>
      </c>
      <c r="F35" s="44" t="str">
        <f>VLOOKUP(B35,[1]список!Print_Area,5)</f>
        <v>1 СР</v>
      </c>
      <c r="G35" s="46" t="str">
        <f>VLOOKUP(B35,[1]список!Print_Area,6)</f>
        <v>Омская область</v>
      </c>
      <c r="H35" s="47"/>
      <c r="I35" s="47">
        <v>0</v>
      </c>
      <c r="J35" s="48">
        <v>2.9675925925925901E-2</v>
      </c>
      <c r="K35" s="54"/>
      <c r="L35" s="50">
        <f t="shared" si="0"/>
        <v>39.311326053042158</v>
      </c>
      <c r="M35" s="43"/>
      <c r="N35" s="55"/>
    </row>
    <row r="36" spans="1:16" s="56" customFormat="1" ht="22.05" customHeight="1" x14ac:dyDescent="0.25">
      <c r="A36" s="42">
        <v>14</v>
      </c>
      <c r="B36" s="43">
        <v>60</v>
      </c>
      <c r="C36" s="44">
        <f>VLOOKUP(B36,[1]список!Print_Area,3)</f>
        <v>10133870084</v>
      </c>
      <c r="D36" s="44" t="str">
        <f>VLOOKUP(B36,[1]список!Print_Area,2)</f>
        <v>СТЕПАНОВА Злата Сергеевна</v>
      </c>
      <c r="E36" s="45">
        <f>VLOOKUP(B36,[1]список!Print_Area,4)</f>
        <v>40430</v>
      </c>
      <c r="F36" s="44" t="str">
        <f>VLOOKUP(B36,[1]список!Print_Area,5)</f>
        <v>1 СР</v>
      </c>
      <c r="G36" s="46" t="str">
        <f>VLOOKUP(B36,[1]список!Print_Area,6)</f>
        <v>Омская область</v>
      </c>
      <c r="H36" s="47"/>
      <c r="I36" s="47">
        <v>0</v>
      </c>
      <c r="J36" s="48">
        <v>2.9675925925925901E-2</v>
      </c>
      <c r="K36" s="54"/>
      <c r="L36" s="50">
        <f t="shared" si="0"/>
        <v>39.311326053042158</v>
      </c>
      <c r="M36" s="43"/>
      <c r="N36" s="55"/>
    </row>
    <row r="37" spans="1:16" s="56" customFormat="1" ht="22.05" customHeight="1" x14ac:dyDescent="0.25">
      <c r="A37" s="57">
        <v>15</v>
      </c>
      <c r="B37" s="43">
        <v>138</v>
      </c>
      <c r="C37" s="44">
        <f>VLOOKUP(B37,[1]список!Print_Area,3)</f>
        <v>10127974912</v>
      </c>
      <c r="D37" s="44" t="str">
        <f>VLOOKUP(B37,[1]список!Print_Area,2)</f>
        <v>ГОРШУНОВА Мария Александровна</v>
      </c>
      <c r="E37" s="45">
        <f>VLOOKUP(B37,[1]список!Print_Area,4)</f>
        <v>40281</v>
      </c>
      <c r="F37" s="44" t="str">
        <f>VLOOKUP(B37,[1]список!Print_Area,5)</f>
        <v>КМС</v>
      </c>
      <c r="G37" s="46" t="str">
        <f>VLOOKUP(B37,[1]список!Print_Area,6)</f>
        <v>Тюменская область</v>
      </c>
      <c r="H37" s="47"/>
      <c r="I37" s="47">
        <v>0</v>
      </c>
      <c r="J37" s="48">
        <v>2.9675925925925901E-2</v>
      </c>
      <c r="K37" s="54"/>
      <c r="L37" s="50">
        <f t="shared" si="0"/>
        <v>39.311326053042158</v>
      </c>
      <c r="M37" s="43"/>
      <c r="N37" s="55"/>
    </row>
    <row r="38" spans="1:16" s="56" customFormat="1" ht="22.05" customHeight="1" x14ac:dyDescent="0.25">
      <c r="A38" s="42">
        <v>16</v>
      </c>
      <c r="B38" s="43">
        <v>34</v>
      </c>
      <c r="C38" s="44">
        <f>VLOOKUP(B38,[1]список!Print_Area,3)</f>
        <v>10142735581</v>
      </c>
      <c r="D38" s="44" t="str">
        <f>VLOOKUP(B38,[1]список!Print_Area,2)</f>
        <v>МАТУСЯ Дарья Кирилловна</v>
      </c>
      <c r="E38" s="45">
        <f>VLOOKUP(B38,[1]список!Print_Area,4)</f>
        <v>40182</v>
      </c>
      <c r="F38" s="44" t="str">
        <f>VLOOKUP(B38,[1]список!Print_Area,5)</f>
        <v>2 СР</v>
      </c>
      <c r="G38" s="46" t="str">
        <f>VLOOKUP(B38,[1]список!Print_Area,6)</f>
        <v>Омская область</v>
      </c>
      <c r="H38" s="47"/>
      <c r="I38" s="47">
        <v>0</v>
      </c>
      <c r="J38" s="48">
        <v>2.9675925925925901E-2</v>
      </c>
      <c r="K38" s="54"/>
      <c r="L38" s="50">
        <f t="shared" si="0"/>
        <v>39.311326053042158</v>
      </c>
      <c r="M38" s="43"/>
      <c r="N38" s="55"/>
    </row>
    <row r="39" spans="1:16" s="56" customFormat="1" ht="22.05" customHeight="1" x14ac:dyDescent="0.25">
      <c r="A39" s="57">
        <v>17</v>
      </c>
      <c r="B39" s="43">
        <v>90</v>
      </c>
      <c r="C39" s="44">
        <f>VLOOKUP(B39,[1]список!Print_Area,3)</f>
        <v>10153837132</v>
      </c>
      <c r="D39" s="44" t="str">
        <f>VLOOKUP(B39,[1]список!Print_Area,2)</f>
        <v>БАШИРОВА Милана Ильдаровна</v>
      </c>
      <c r="E39" s="45">
        <f>VLOOKUP(B39,[1]список!Print_Area,4)</f>
        <v>40519</v>
      </c>
      <c r="F39" s="44" t="str">
        <f>VLOOKUP(B39,[1]список!Print_Area,5)</f>
        <v>1 СР</v>
      </c>
      <c r="G39" s="46" t="str">
        <f>VLOOKUP(B39,[1]список!Print_Area,6)</f>
        <v>Свердловская область</v>
      </c>
      <c r="H39" s="47"/>
      <c r="I39" s="47">
        <v>0</v>
      </c>
      <c r="J39" s="48">
        <v>2.9675925925925901E-2</v>
      </c>
      <c r="K39" s="54"/>
      <c r="L39" s="50">
        <f t="shared" si="0"/>
        <v>39.311326053042158</v>
      </c>
      <c r="M39" s="43"/>
      <c r="N39" s="55"/>
    </row>
    <row r="40" spans="1:16" s="56" customFormat="1" ht="22.05" customHeight="1" x14ac:dyDescent="0.25">
      <c r="A40" s="42">
        <v>18</v>
      </c>
      <c r="B40" s="43">
        <v>103</v>
      </c>
      <c r="C40" s="44">
        <f>VLOOKUP(B40,[1]список!Print_Area,3)</f>
        <v>10143337284</v>
      </c>
      <c r="D40" s="44" t="str">
        <f>VLOOKUP(B40,[1]список!Print_Area,2)</f>
        <v>НУРИЕВА Арина Ильгизовна</v>
      </c>
      <c r="E40" s="45">
        <f>VLOOKUP(B40,[1]список!Print_Area,4)</f>
        <v>40444</v>
      </c>
      <c r="F40" s="44" t="str">
        <f>VLOOKUP(B40,[1]список!Print_Area,5)</f>
        <v>1 СР</v>
      </c>
      <c r="G40" s="46" t="str">
        <f>VLOOKUP(B40,[1]список!Print_Area,6)</f>
        <v>Свердловская область</v>
      </c>
      <c r="H40" s="47"/>
      <c r="I40" s="47">
        <v>0</v>
      </c>
      <c r="J40" s="48">
        <v>2.9675925925925901E-2</v>
      </c>
      <c r="K40" s="54"/>
      <c r="L40" s="50">
        <f t="shared" si="0"/>
        <v>39.311326053042158</v>
      </c>
      <c r="M40" s="43"/>
      <c r="N40" s="55"/>
    </row>
    <row r="41" spans="1:16" s="56" customFormat="1" ht="22.05" customHeight="1" x14ac:dyDescent="0.25">
      <c r="A41" s="57">
        <v>19</v>
      </c>
      <c r="B41" s="43">
        <v>93</v>
      </c>
      <c r="C41" s="44">
        <f>VLOOKUP(B41,[1]список!Print_Area,3)</f>
        <v>10137556084</v>
      </c>
      <c r="D41" s="44" t="str">
        <f>VLOOKUP(B41,[1]список!Print_Area,2)</f>
        <v>БУЛЬБА Арина Васильевна</v>
      </c>
      <c r="E41" s="45">
        <f>VLOOKUP(B41,[1]список!Print_Area,4)</f>
        <v>40406</v>
      </c>
      <c r="F41" s="44" t="str">
        <f>VLOOKUP(B41,[1]список!Print_Area,5)</f>
        <v>КМС</v>
      </c>
      <c r="G41" s="46" t="str">
        <f>VLOOKUP(B41,[1]список!Print_Area,6)</f>
        <v>Свердловская область</v>
      </c>
      <c r="H41" s="47"/>
      <c r="I41" s="47"/>
      <c r="J41" s="48">
        <v>3.0011574074074076E-2</v>
      </c>
      <c r="K41" s="54">
        <f>J41-J23</f>
        <v>3.3564814814815089E-4</v>
      </c>
      <c r="L41" s="50">
        <f t="shared" si="0"/>
        <v>38.871669880447357</v>
      </c>
      <c r="M41" s="43"/>
      <c r="N41" s="55"/>
    </row>
    <row r="42" spans="1:16" s="56" customFormat="1" ht="22.05" customHeight="1" x14ac:dyDescent="0.25">
      <c r="A42" s="42">
        <v>20</v>
      </c>
      <c r="B42" s="43">
        <v>145</v>
      </c>
      <c r="C42" s="44">
        <f>VLOOKUP(B42,[1]список!Print_Area,3)</f>
        <v>10146253550</v>
      </c>
      <c r="D42" s="44" t="str">
        <f>VLOOKUP(B42,[1]список!Print_Area,2)</f>
        <v>БРУМА Екатерина Вадимовна</v>
      </c>
      <c r="E42" s="45">
        <f>VLOOKUP(B42,[1]список!Print_Area,4)</f>
        <v>40889</v>
      </c>
      <c r="F42" s="44" t="str">
        <f>VLOOKUP(B42,[1]список!Print_Area,5)</f>
        <v>1 СР</v>
      </c>
      <c r="G42" s="46" t="str">
        <f>VLOOKUP(B42,[1]список!Print_Area,6)</f>
        <v>Новосибирская область</v>
      </c>
      <c r="H42" s="47"/>
      <c r="I42" s="47">
        <v>0</v>
      </c>
      <c r="J42" s="48">
        <v>3.425925925925926E-2</v>
      </c>
      <c r="K42" s="54">
        <f>J42-J23</f>
        <v>4.5833333333333351E-3</v>
      </c>
      <c r="L42" s="50">
        <f t="shared" si="0"/>
        <v>34.052108108108108</v>
      </c>
      <c r="M42" s="43"/>
      <c r="N42" s="55"/>
    </row>
    <row r="43" spans="1:16" s="56" customFormat="1" ht="22.05" customHeight="1" x14ac:dyDescent="0.25">
      <c r="A43" s="57">
        <v>21</v>
      </c>
      <c r="B43" s="43">
        <v>148</v>
      </c>
      <c r="C43" s="44">
        <f>VLOOKUP(B43,[1]список!Print_Area,3)</f>
        <v>10156861411</v>
      </c>
      <c r="D43" s="44" t="str">
        <f>VLOOKUP(B43,[1]список!Print_Area,2)</f>
        <v>АНДРОНОВА Валерия Владимировна</v>
      </c>
      <c r="E43" s="45">
        <f>VLOOKUP(B43,[1]список!Print_Area,4)</f>
        <v>40605</v>
      </c>
      <c r="F43" s="44" t="str">
        <f>VLOOKUP(B43,[1]список!Print_Area,5)</f>
        <v>2 СР</v>
      </c>
      <c r="G43" s="46" t="str">
        <f>VLOOKUP(B43,[1]список!Print_Area,6)</f>
        <v>Новосибирская область</v>
      </c>
      <c r="H43" s="47"/>
      <c r="I43" s="47">
        <v>0</v>
      </c>
      <c r="J43" s="48">
        <v>3.425925925925926E-2</v>
      </c>
      <c r="K43" s="54">
        <f>J43-J23</f>
        <v>4.5833333333333351E-3</v>
      </c>
      <c r="L43" s="50">
        <f t="shared" si="0"/>
        <v>34.052108108108108</v>
      </c>
      <c r="M43" s="43"/>
      <c r="N43" s="55"/>
    </row>
    <row r="44" spans="1:16" s="56" customFormat="1" ht="22.05" customHeight="1" x14ac:dyDescent="0.25">
      <c r="A44" s="57">
        <v>22</v>
      </c>
      <c r="B44" s="43">
        <v>149</v>
      </c>
      <c r="C44" s="44">
        <f>VLOOKUP(B44,[1]список!Print_Area,3)</f>
        <v>10153618678</v>
      </c>
      <c r="D44" s="44" t="str">
        <f>VLOOKUP(B44,[1]список!Print_Area,2)</f>
        <v>СТУДЕНКОВА Ярослава Петровна</v>
      </c>
      <c r="E44" s="45">
        <f>VLOOKUP(B44,[1]список!Print_Area,4)</f>
        <v>40520</v>
      </c>
      <c r="F44" s="44" t="str">
        <f>VLOOKUP(B44,[1]список!Print_Area,5)</f>
        <v>2 СР</v>
      </c>
      <c r="G44" s="46" t="str">
        <f>VLOOKUP(B44,[1]список!Print_Area,6)</f>
        <v>Новосибирская область</v>
      </c>
      <c r="H44" s="47"/>
      <c r="I44" s="47">
        <v>0</v>
      </c>
      <c r="J44" s="48">
        <v>3.5277777777777776E-2</v>
      </c>
      <c r="K44" s="54">
        <f>J44-J23</f>
        <v>5.6018518518518509E-3</v>
      </c>
      <c r="L44" s="50">
        <f t="shared" si="0"/>
        <v>33.068976377952758</v>
      </c>
      <c r="M44" s="43"/>
      <c r="N44" s="55"/>
    </row>
    <row r="45" spans="1:16" s="56" customFormat="1" ht="22.05" customHeight="1" x14ac:dyDescent="0.25">
      <c r="A45" s="57">
        <v>23</v>
      </c>
      <c r="B45" s="43">
        <v>158</v>
      </c>
      <c r="C45" s="44">
        <f>VLOOKUP(B45,[1]список!Print_Area,3)</f>
        <v>10149843863</v>
      </c>
      <c r="D45" s="44" t="str">
        <f>VLOOKUP(B45,[1]список!Print_Area,2)</f>
        <v>ЕФРЕМОВА Карина Владимировна</v>
      </c>
      <c r="E45" s="45">
        <f>VLOOKUP(B45,[1]список!Print_Area,4)</f>
        <v>40297</v>
      </c>
      <c r="F45" s="44" t="str">
        <f>VLOOKUP(B45,[1]список!Print_Area,5)</f>
        <v>КМС</v>
      </c>
      <c r="G45" s="46" t="str">
        <f>VLOOKUP(B45,[1]список!Print_Area,6)</f>
        <v>Кемеровская область</v>
      </c>
      <c r="H45" s="47"/>
      <c r="I45" s="47"/>
      <c r="J45" s="48">
        <v>3.5277777777777776E-2</v>
      </c>
      <c r="K45" s="54">
        <f>J45-J23</f>
        <v>5.6018518518518509E-3</v>
      </c>
      <c r="L45" s="50">
        <f t="shared" si="0"/>
        <v>33.068976377952758</v>
      </c>
      <c r="M45" s="43"/>
      <c r="N45" s="55"/>
    </row>
    <row r="46" spans="1:16" s="56" customFormat="1" ht="22.05" customHeight="1" x14ac:dyDescent="0.25">
      <c r="A46" s="42">
        <v>24</v>
      </c>
      <c r="B46" s="43">
        <v>161</v>
      </c>
      <c r="C46" s="44">
        <f>VLOOKUP(B46,[1]список!Print_Area,3)</f>
        <v>10163472666</v>
      </c>
      <c r="D46" s="44" t="str">
        <f>VLOOKUP(B46,[1]список!Print_Area,2)</f>
        <v>РУЖНИКОВА Виктория Артемовна</v>
      </c>
      <c r="E46" s="45">
        <f>VLOOKUP(B46,[1]список!Print_Area,4)</f>
        <v>40286</v>
      </c>
      <c r="F46" s="44" t="str">
        <f>VLOOKUP(B46,[1]список!Print_Area,5)</f>
        <v>1 СР</v>
      </c>
      <c r="G46" s="46" t="str">
        <f>VLOOKUP(B46,[1]список!Print_Area,6)</f>
        <v>Иркутская область</v>
      </c>
      <c r="H46" s="47"/>
      <c r="I46" s="47">
        <v>0</v>
      </c>
      <c r="J46" s="48">
        <v>3.5277777777777776E-2</v>
      </c>
      <c r="K46" s="54">
        <f>J46-J23</f>
        <v>5.6018518518518509E-3</v>
      </c>
      <c r="L46" s="50">
        <f t="shared" si="0"/>
        <v>33.068976377952758</v>
      </c>
      <c r="M46" s="43"/>
      <c r="N46" s="55"/>
    </row>
    <row r="47" spans="1:16" x14ac:dyDescent="0.25">
      <c r="A47" s="110"/>
      <c r="B47" s="111"/>
      <c r="C47" s="111"/>
      <c r="D47" s="111"/>
      <c r="E47" s="111"/>
      <c r="F47" s="111"/>
      <c r="G47" s="111"/>
      <c r="H47" s="61"/>
      <c r="I47" s="61"/>
      <c r="N47" s="6"/>
    </row>
    <row r="48" spans="1:16" s="63" customFormat="1" ht="14.4" x14ac:dyDescent="0.25">
      <c r="A48" s="99" t="s">
        <v>43</v>
      </c>
      <c r="B48" s="100"/>
      <c r="C48" s="100"/>
      <c r="D48" s="100"/>
      <c r="E48" s="100"/>
      <c r="F48" s="100"/>
      <c r="G48" s="101" t="s">
        <v>44</v>
      </c>
      <c r="H48" s="100"/>
      <c r="I48" s="100"/>
      <c r="J48" s="100"/>
      <c r="K48" s="100"/>
      <c r="L48" s="100"/>
      <c r="M48" s="100"/>
      <c r="N48" s="102"/>
      <c r="O48" s="62"/>
      <c r="P48" s="62"/>
    </row>
    <row r="49" spans="1:16" ht="14.4" x14ac:dyDescent="0.25">
      <c r="A49" s="64" t="s">
        <v>45</v>
      </c>
      <c r="B49" s="65"/>
      <c r="C49" s="65"/>
      <c r="D49" s="65"/>
      <c r="E49" s="65"/>
      <c r="F49" s="65"/>
      <c r="G49" s="65" t="s">
        <v>46</v>
      </c>
      <c r="H49" s="65"/>
      <c r="I49" s="65"/>
      <c r="J49" s="65"/>
      <c r="K49" s="66">
        <v>6</v>
      </c>
      <c r="L49" s="65"/>
      <c r="M49" s="65" t="s">
        <v>47</v>
      </c>
      <c r="N49" s="67">
        <f>COUNTIF(F$21:F46,"ЗМС")</f>
        <v>0</v>
      </c>
      <c r="O49" s="65"/>
      <c r="P49" s="65"/>
    </row>
    <row r="50" spans="1:16" ht="14.4" x14ac:dyDescent="0.25">
      <c r="A50" s="64" t="s">
        <v>48</v>
      </c>
      <c r="B50" s="65"/>
      <c r="C50" s="65"/>
      <c r="D50" s="65"/>
      <c r="E50" s="65"/>
      <c r="F50" s="65"/>
      <c r="G50" s="65" t="s">
        <v>49</v>
      </c>
      <c r="H50" s="65"/>
      <c r="I50" s="65"/>
      <c r="J50" s="65"/>
      <c r="K50" s="66">
        <v>24</v>
      </c>
      <c r="L50" s="65"/>
      <c r="M50" s="65" t="s">
        <v>50</v>
      </c>
      <c r="N50" s="67">
        <f>COUNTIF(F$21:F46,"МСМК")</f>
        <v>0</v>
      </c>
      <c r="O50" s="65"/>
      <c r="P50" s="65"/>
    </row>
    <row r="51" spans="1:16" ht="14.4" x14ac:dyDescent="0.25">
      <c r="A51" s="64" t="s">
        <v>51</v>
      </c>
      <c r="B51" s="65"/>
      <c r="C51" s="65"/>
      <c r="D51" s="65"/>
      <c r="E51" s="65"/>
      <c r="F51" s="65"/>
      <c r="G51" s="65" t="s">
        <v>52</v>
      </c>
      <c r="H51" s="65"/>
      <c r="I51" s="65"/>
      <c r="J51" s="65"/>
      <c r="K51" s="66">
        <v>24</v>
      </c>
      <c r="L51" s="65"/>
      <c r="M51" s="65" t="s">
        <v>53</v>
      </c>
      <c r="N51" s="67">
        <f>COUNTIF(F$21:F46,"МС")</f>
        <v>0</v>
      </c>
      <c r="O51" s="65"/>
      <c r="P51" s="65"/>
    </row>
    <row r="52" spans="1:16" ht="14.4" x14ac:dyDescent="0.25">
      <c r="A52" s="64" t="s">
        <v>54</v>
      </c>
      <c r="B52" s="65"/>
      <c r="C52" s="65"/>
      <c r="D52" s="65"/>
      <c r="E52" s="65"/>
      <c r="F52" s="65"/>
      <c r="G52" s="65" t="s">
        <v>55</v>
      </c>
      <c r="H52" s="65"/>
      <c r="I52" s="65"/>
      <c r="J52" s="65"/>
      <c r="K52" s="66">
        <v>24</v>
      </c>
      <c r="L52" s="65"/>
      <c r="M52" s="65" t="s">
        <v>56</v>
      </c>
      <c r="N52" s="67">
        <f>COUNTIF(F$21:F46,"КМС")</f>
        <v>4</v>
      </c>
      <c r="O52" s="65"/>
      <c r="P52" s="65"/>
    </row>
    <row r="53" spans="1:16" ht="14.4" x14ac:dyDescent="0.25">
      <c r="A53" s="64"/>
      <c r="B53" s="65"/>
      <c r="C53" s="65"/>
      <c r="D53" s="65"/>
      <c r="E53" s="65"/>
      <c r="F53" s="65"/>
      <c r="G53" s="65" t="s">
        <v>57</v>
      </c>
      <c r="H53" s="65"/>
      <c r="I53" s="65"/>
      <c r="J53" s="65"/>
      <c r="K53" s="66" t="s">
        <v>58</v>
      </c>
      <c r="L53" s="65"/>
      <c r="M53" s="65" t="s">
        <v>59</v>
      </c>
      <c r="N53" s="67">
        <f>COUNTIF(F$22:F47,"1 СР")</f>
        <v>12</v>
      </c>
      <c r="O53" s="65"/>
      <c r="P53" s="65"/>
    </row>
    <row r="54" spans="1:16" ht="14.4" x14ac:dyDescent="0.25">
      <c r="A54" s="64"/>
      <c r="B54" s="65"/>
      <c r="C54" s="65"/>
      <c r="D54" s="65"/>
      <c r="E54" s="65"/>
      <c r="F54" s="65"/>
      <c r="G54" s="68" t="s">
        <v>60</v>
      </c>
      <c r="H54" s="68"/>
      <c r="I54" s="68"/>
      <c r="J54" s="68"/>
      <c r="K54" s="69" t="s">
        <v>58</v>
      </c>
      <c r="L54" s="68"/>
      <c r="M54" s="68" t="s">
        <v>61</v>
      </c>
      <c r="N54" s="67">
        <f>COUNTIF(F$22:F48,"2 СР")</f>
        <v>8</v>
      </c>
      <c r="O54" s="68"/>
      <c r="P54" s="68"/>
    </row>
    <row r="55" spans="1:16" ht="14.4" x14ac:dyDescent="0.25">
      <c r="A55" s="70"/>
      <c r="B55" s="66"/>
      <c r="C55" s="66"/>
      <c r="D55" s="66"/>
      <c r="E55" s="66"/>
      <c r="F55" s="66"/>
      <c r="G55" s="65" t="s">
        <v>62</v>
      </c>
      <c r="H55" s="65"/>
      <c r="I55" s="65"/>
      <c r="J55" s="65"/>
      <c r="K55" s="66">
        <v>0</v>
      </c>
      <c r="L55" s="65"/>
      <c r="M55" s="65" t="s">
        <v>63</v>
      </c>
      <c r="N55" s="67">
        <f>COUNTIF(F$20:F46,"3 СР")</f>
        <v>0</v>
      </c>
      <c r="O55" s="65"/>
      <c r="P55" s="65"/>
    </row>
    <row r="56" spans="1:16" ht="14.4" x14ac:dyDescent="0.25">
      <c r="A56" s="70"/>
      <c r="B56" s="66"/>
      <c r="C56" s="66"/>
      <c r="D56" s="66"/>
      <c r="E56" s="66"/>
      <c r="F56" s="66"/>
      <c r="G56" s="68" t="s">
        <v>64</v>
      </c>
      <c r="H56" s="68"/>
      <c r="I56" s="68"/>
      <c r="J56" s="68"/>
      <c r="K56" s="69" t="s">
        <v>58</v>
      </c>
      <c r="L56" s="68"/>
      <c r="M56" s="68"/>
      <c r="N56" s="71"/>
      <c r="O56" s="68"/>
      <c r="P56" s="68"/>
    </row>
    <row r="57" spans="1:16" x14ac:dyDescent="0.25">
      <c r="A57" s="72"/>
      <c r="B57" s="73"/>
      <c r="C57" s="74"/>
      <c r="D57" s="75"/>
      <c r="E57" s="75"/>
      <c r="F57" s="75"/>
      <c r="G57" s="75"/>
      <c r="H57" s="75"/>
      <c r="I57" s="75"/>
      <c r="J57" s="76"/>
      <c r="K57" s="75"/>
      <c r="L57" s="77"/>
      <c r="M57" s="75"/>
      <c r="N57" s="78"/>
      <c r="O57" s="75"/>
      <c r="P57" s="75"/>
    </row>
    <row r="58" spans="1:16" ht="15.6" x14ac:dyDescent="0.25">
      <c r="A58" s="103" t="s">
        <v>65</v>
      </c>
      <c r="B58" s="104"/>
      <c r="C58" s="104"/>
      <c r="D58" s="104" t="s">
        <v>66</v>
      </c>
      <c r="E58" s="104"/>
      <c r="F58" s="104"/>
      <c r="G58" s="104"/>
      <c r="H58" s="79"/>
      <c r="I58" s="79"/>
      <c r="J58" s="104" t="s">
        <v>67</v>
      </c>
      <c r="K58" s="104"/>
      <c r="L58" s="104"/>
      <c r="M58" s="104"/>
      <c r="N58" s="105"/>
      <c r="O58" s="80"/>
      <c r="P58" s="80"/>
    </row>
    <row r="59" spans="1:16" x14ac:dyDescent="0.25">
      <c r="A59" s="86"/>
      <c r="B59" s="87"/>
      <c r="C59" s="87"/>
      <c r="D59" s="87"/>
      <c r="E59" s="92"/>
      <c r="F59" s="92"/>
      <c r="G59" s="92"/>
      <c r="H59" s="73"/>
      <c r="I59" s="73"/>
      <c r="J59" s="75"/>
      <c r="K59" s="75"/>
      <c r="L59" s="75"/>
      <c r="M59" s="75"/>
      <c r="N59" s="81"/>
      <c r="O59" s="75"/>
      <c r="P59" s="75"/>
    </row>
    <row r="60" spans="1:16" x14ac:dyDescent="0.25">
      <c r="A60" s="82"/>
      <c r="B60" s="73"/>
      <c r="C60" s="73"/>
      <c r="D60" s="73"/>
      <c r="E60" s="73"/>
      <c r="F60" s="73"/>
      <c r="G60" s="73"/>
      <c r="H60" s="73"/>
      <c r="I60" s="73"/>
      <c r="J60" s="75"/>
      <c r="K60" s="75"/>
      <c r="L60" s="75"/>
      <c r="M60" s="75"/>
      <c r="N60" s="78"/>
      <c r="O60" s="75"/>
      <c r="P60" s="75"/>
    </row>
    <row r="61" spans="1:16" x14ac:dyDescent="0.25">
      <c r="A61" s="82"/>
      <c r="B61" s="73"/>
      <c r="C61" s="73"/>
      <c r="D61" s="73"/>
      <c r="E61" s="73"/>
      <c r="F61" s="73"/>
      <c r="G61" s="73"/>
      <c r="H61" s="73"/>
      <c r="I61" s="73"/>
      <c r="J61" s="75"/>
      <c r="K61" s="75"/>
      <c r="L61" s="75"/>
      <c r="M61" s="75"/>
      <c r="N61" s="78"/>
      <c r="O61" s="75"/>
      <c r="P61" s="75"/>
    </row>
    <row r="62" spans="1:16" x14ac:dyDescent="0.25">
      <c r="A62" s="72"/>
      <c r="B62" s="75"/>
      <c r="C62" s="75"/>
      <c r="D62" s="73"/>
      <c r="E62" s="73"/>
      <c r="F62" s="73"/>
      <c r="G62" s="75"/>
      <c r="H62" s="75"/>
      <c r="I62" s="75"/>
      <c r="J62" s="73"/>
      <c r="K62" s="75"/>
      <c r="L62" s="75"/>
      <c r="M62" s="75"/>
      <c r="N62" s="78"/>
      <c r="P62" s="75"/>
    </row>
    <row r="63" spans="1:16" x14ac:dyDescent="0.25">
      <c r="A63" s="86"/>
      <c r="B63" s="87"/>
      <c r="C63" s="87"/>
      <c r="D63" s="87"/>
      <c r="E63" s="88"/>
      <c r="F63" s="88"/>
      <c r="G63" s="88"/>
      <c r="H63" s="73"/>
      <c r="I63" s="73"/>
      <c r="J63" s="75"/>
      <c r="K63" s="75"/>
      <c r="L63" s="75"/>
      <c r="M63" s="75"/>
      <c r="N63" s="83"/>
      <c r="O63" s="75"/>
      <c r="P63" s="75"/>
    </row>
    <row r="64" spans="1:16" ht="16.2" thickBot="1" x14ac:dyDescent="0.3">
      <c r="A64" s="89"/>
      <c r="B64" s="90"/>
      <c r="C64" s="90"/>
      <c r="D64" s="90" t="s">
        <v>21</v>
      </c>
      <c r="E64" s="90"/>
      <c r="F64" s="90"/>
      <c r="G64" s="90"/>
      <c r="H64" s="84"/>
      <c r="I64" s="84"/>
      <c r="J64" s="90" t="s">
        <v>24</v>
      </c>
      <c r="K64" s="90"/>
      <c r="L64" s="90"/>
      <c r="M64" s="90"/>
      <c r="N64" s="91"/>
      <c r="O64" s="85"/>
      <c r="P64" s="85"/>
    </row>
    <row r="65" ht="14.4" thickTop="1" x14ac:dyDescent="0.25"/>
  </sheetData>
  <mergeCells count="41">
    <mergeCell ref="A7:N7"/>
    <mergeCell ref="A1:N1"/>
    <mergeCell ref="A2:N2"/>
    <mergeCell ref="A3:N3"/>
    <mergeCell ref="A4:N4"/>
    <mergeCell ref="A6:N6"/>
    <mergeCell ref="A8:N8"/>
    <mergeCell ref="A9:N9"/>
    <mergeCell ref="A10:N10"/>
    <mergeCell ref="A11:N11"/>
    <mergeCell ref="A15:F15"/>
    <mergeCell ref="G15:N15"/>
    <mergeCell ref="L16:N16"/>
    <mergeCell ref="A21:A22"/>
    <mergeCell ref="B21:B22"/>
    <mergeCell ref="C21:C22"/>
    <mergeCell ref="D21:D22"/>
    <mergeCell ref="E21:E22"/>
    <mergeCell ref="F21:F22"/>
    <mergeCell ref="G21:G22"/>
    <mergeCell ref="H21:H22"/>
    <mergeCell ref="I21:I22"/>
    <mergeCell ref="A59:D59"/>
    <mergeCell ref="E59:G59"/>
    <mergeCell ref="J21:J22"/>
    <mergeCell ref="K21:K22"/>
    <mergeCell ref="L21:L22"/>
    <mergeCell ref="A48:F48"/>
    <mergeCell ref="G48:N48"/>
    <mergeCell ref="A58:C58"/>
    <mergeCell ref="D58:G58"/>
    <mergeCell ref="J58:N58"/>
    <mergeCell ref="M21:M22"/>
    <mergeCell ref="N21:N22"/>
    <mergeCell ref="A47:E47"/>
    <mergeCell ref="F47:G47"/>
    <mergeCell ref="A63:D63"/>
    <mergeCell ref="E63:G63"/>
    <mergeCell ref="A64:C64"/>
    <mergeCell ref="D64:G64"/>
    <mergeCell ref="J64:N64"/>
  </mergeCells>
  <printOptions horizontalCentered="1"/>
  <pageMargins left="0.19685039370078741" right="0.19685039370078741" top="0.9055118110236221" bottom="0.86614173228346458" header="0.15748031496062992" footer="0.11811023622047245"/>
  <pageSetup paperSize="9" scale="56" fitToHeight="0" orientation="portrait" r:id="rId1"/>
  <headerFooter alignWithMargins="0">
    <oddHeader>&amp;L&amp;"Calibri,полужирный курсив"&amp;UРЕЗУЛЬТАТЫ НА САЙТЕ WWW.FVSR&amp;R&amp;"Calibri,полужирный курсив"&amp;UФЕДЕРАЦИЯ ВЕЛОСИПЕДНОГО СПОРТА РОССИИ - WWW.FVSR.RU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69055D-BA86-49F7-AB9B-7129852C9738}">
  <sheetPr>
    <tabColor rgb="FFFF0000"/>
  </sheetPr>
  <dimension ref="A1:P89"/>
  <sheetViews>
    <sheetView view="pageBreakPreview" zoomScale="60" zoomScaleNormal="80" workbookViewId="0">
      <selection activeCell="D21" sqref="D21:D22"/>
    </sheetView>
  </sheetViews>
  <sheetFormatPr defaultColWidth="9.21875" defaultRowHeight="13.8" x14ac:dyDescent="0.25"/>
  <cols>
    <col min="1" max="1" width="7" style="1" customWidth="1"/>
    <col min="2" max="2" width="7.77734375" style="61" customWidth="1"/>
    <col min="3" max="3" width="15.77734375" style="61" customWidth="1"/>
    <col min="4" max="4" width="39.21875" style="1" customWidth="1"/>
    <col min="5" max="5" width="11.5546875" style="1" customWidth="1"/>
    <col min="6" max="6" width="9.5546875" style="1" customWidth="1"/>
    <col min="7" max="7" width="25.44140625" style="1" customWidth="1"/>
    <col min="8" max="8" width="11.44140625" style="1" hidden="1" customWidth="1"/>
    <col min="9" max="9" width="11.5546875" style="1" hidden="1" customWidth="1"/>
    <col min="10" max="10" width="10.77734375" style="1" customWidth="1"/>
    <col min="11" max="11" width="12.33203125" style="1" customWidth="1"/>
    <col min="12" max="12" width="9.88671875" style="1" customWidth="1"/>
    <col min="13" max="13" width="12.77734375" style="1" customWidth="1"/>
    <col min="14" max="14" width="8.5546875" style="1" customWidth="1"/>
    <col min="15" max="16384" width="9.21875" style="1"/>
  </cols>
  <sheetData>
    <row r="1" spans="1:15" ht="15.75" customHeight="1" x14ac:dyDescent="0.25">
      <c r="A1" s="126" t="s">
        <v>0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</row>
    <row r="2" spans="1:15" ht="15.75" customHeight="1" x14ac:dyDescent="0.25">
      <c r="A2" s="126" t="s">
        <v>1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</row>
    <row r="3" spans="1:15" ht="18" x14ac:dyDescent="0.25">
      <c r="A3" s="126" t="s">
        <v>2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</row>
    <row r="4" spans="1:15" ht="18" x14ac:dyDescent="0.25">
      <c r="A4" s="126" t="s">
        <v>3</v>
      </c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</row>
    <row r="5" spans="1:15" ht="5.25" customHeight="1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5" s="3" customFormat="1" ht="28.8" x14ac:dyDescent="0.25">
      <c r="A6" s="127" t="s">
        <v>4</v>
      </c>
      <c r="B6" s="127"/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7"/>
      <c r="N6" s="127"/>
    </row>
    <row r="7" spans="1:15" s="3" customFormat="1" ht="18" customHeight="1" x14ac:dyDescent="0.25">
      <c r="A7" s="116" t="s">
        <v>5</v>
      </c>
      <c r="B7" s="116"/>
      <c r="C7" s="116"/>
      <c r="D7" s="116"/>
      <c r="E7" s="116"/>
      <c r="F7" s="116"/>
      <c r="G7" s="116"/>
      <c r="H7" s="116"/>
      <c r="I7" s="116"/>
      <c r="J7" s="116"/>
      <c r="K7" s="116"/>
      <c r="L7" s="116"/>
      <c r="M7" s="116"/>
      <c r="N7" s="116"/>
    </row>
    <row r="8" spans="1:15" s="3" customFormat="1" ht="4.5" customHeight="1" thickBot="1" x14ac:dyDescent="0.3">
      <c r="A8" s="116"/>
      <c r="B8" s="116"/>
      <c r="C8" s="116"/>
      <c r="D8" s="116"/>
      <c r="E8" s="116"/>
      <c r="F8" s="116"/>
      <c r="G8" s="116"/>
      <c r="H8" s="116"/>
      <c r="I8" s="116"/>
      <c r="J8" s="116"/>
      <c r="K8" s="116"/>
      <c r="L8" s="116"/>
      <c r="M8" s="116"/>
      <c r="N8" s="116"/>
    </row>
    <row r="9" spans="1:15" ht="20.25" customHeight="1" thickTop="1" x14ac:dyDescent="0.25">
      <c r="A9" s="117" t="s">
        <v>6</v>
      </c>
      <c r="B9" s="118"/>
      <c r="C9" s="118"/>
      <c r="D9" s="118"/>
      <c r="E9" s="118"/>
      <c r="F9" s="118"/>
      <c r="G9" s="118"/>
      <c r="H9" s="118"/>
      <c r="I9" s="118"/>
      <c r="J9" s="118"/>
      <c r="K9" s="118"/>
      <c r="L9" s="118"/>
      <c r="M9" s="118"/>
      <c r="N9" s="119"/>
    </row>
    <row r="10" spans="1:15" ht="18" customHeight="1" x14ac:dyDescent="0.25">
      <c r="A10" s="120" t="s">
        <v>7</v>
      </c>
      <c r="B10" s="121"/>
      <c r="C10" s="121"/>
      <c r="D10" s="121"/>
      <c r="E10" s="121"/>
      <c r="F10" s="121"/>
      <c r="G10" s="121"/>
      <c r="H10" s="121"/>
      <c r="I10" s="121"/>
      <c r="J10" s="121"/>
      <c r="K10" s="121"/>
      <c r="L10" s="121"/>
      <c r="M10" s="121"/>
      <c r="N10" s="122"/>
    </row>
    <row r="11" spans="1:15" ht="19.5" customHeight="1" x14ac:dyDescent="0.25">
      <c r="A11" s="120" t="s">
        <v>68</v>
      </c>
      <c r="B11" s="121"/>
      <c r="C11" s="121"/>
      <c r="D11" s="121"/>
      <c r="E11" s="121"/>
      <c r="F11" s="121"/>
      <c r="G11" s="121"/>
      <c r="H11" s="121"/>
      <c r="I11" s="121"/>
      <c r="J11" s="121"/>
      <c r="K11" s="121"/>
      <c r="L11" s="121"/>
      <c r="M11" s="121"/>
      <c r="N11" s="122"/>
    </row>
    <row r="12" spans="1:15" ht="15.75" customHeight="1" x14ac:dyDescent="0.25">
      <c r="A12" s="4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6"/>
    </row>
    <row r="13" spans="1:15" ht="14.4" x14ac:dyDescent="0.3">
      <c r="A13" s="7" t="s">
        <v>9</v>
      </c>
      <c r="B13" s="8"/>
      <c r="C13" s="8"/>
      <c r="D13" s="9"/>
      <c r="E13" s="10"/>
      <c r="F13" s="10"/>
      <c r="G13" s="11" t="s">
        <v>69</v>
      </c>
      <c r="H13" s="10"/>
      <c r="I13" s="10"/>
      <c r="J13" s="12"/>
      <c r="K13" s="12"/>
      <c r="L13" s="12"/>
      <c r="M13" s="12"/>
      <c r="N13" s="13" t="s">
        <v>11</v>
      </c>
    </row>
    <row r="14" spans="1:15" ht="14.4" x14ac:dyDescent="0.25">
      <c r="A14" s="14" t="s">
        <v>12</v>
      </c>
      <c r="B14" s="15"/>
      <c r="C14" s="15"/>
      <c r="D14" s="16"/>
      <c r="E14" s="16"/>
      <c r="F14" s="16"/>
      <c r="G14" s="17" t="s">
        <v>70</v>
      </c>
      <c r="H14" s="16"/>
      <c r="I14" s="16"/>
      <c r="J14" s="18"/>
      <c r="K14" s="18"/>
      <c r="L14" s="18"/>
      <c r="M14" s="18"/>
      <c r="N14" s="19" t="s">
        <v>14</v>
      </c>
    </row>
    <row r="15" spans="1:15" ht="14.4" x14ac:dyDescent="0.25">
      <c r="A15" s="123" t="s">
        <v>15</v>
      </c>
      <c r="B15" s="124"/>
      <c r="C15" s="124"/>
      <c r="D15" s="124"/>
      <c r="E15" s="124"/>
      <c r="F15" s="125"/>
      <c r="G15" s="101" t="s">
        <v>16</v>
      </c>
      <c r="H15" s="100"/>
      <c r="I15" s="100"/>
      <c r="J15" s="100"/>
      <c r="K15" s="100"/>
      <c r="L15" s="100"/>
      <c r="M15" s="100"/>
      <c r="N15" s="102"/>
      <c r="O15" s="20"/>
    </row>
    <row r="16" spans="1:15" ht="14.4" x14ac:dyDescent="0.25">
      <c r="A16" s="21" t="s">
        <v>17</v>
      </c>
      <c r="B16" s="22"/>
      <c r="C16" s="22"/>
      <c r="D16" s="23"/>
      <c r="E16" s="24"/>
      <c r="F16" s="23"/>
      <c r="G16" s="25" t="s">
        <v>18</v>
      </c>
      <c r="H16" s="26"/>
      <c r="I16" s="26"/>
      <c r="J16" s="27"/>
      <c r="K16" s="27"/>
      <c r="L16" s="112" t="s">
        <v>19</v>
      </c>
      <c r="M16" s="112"/>
      <c r="N16" s="113"/>
      <c r="O16" s="28"/>
    </row>
    <row r="17" spans="1:15" ht="14.4" x14ac:dyDescent="0.3">
      <c r="A17" s="21" t="s">
        <v>20</v>
      </c>
      <c r="B17" s="22"/>
      <c r="C17" s="22"/>
      <c r="D17" s="29"/>
      <c r="E17" s="30"/>
      <c r="F17" s="31" t="s">
        <v>21</v>
      </c>
      <c r="G17" s="25" t="s">
        <v>22</v>
      </c>
      <c r="H17" s="26"/>
      <c r="I17" s="26"/>
      <c r="J17" s="27"/>
      <c r="K17" s="27"/>
      <c r="L17" s="32"/>
      <c r="M17" s="32"/>
      <c r="N17" s="33"/>
      <c r="O17" s="28"/>
    </row>
    <row r="18" spans="1:15" ht="14.4" x14ac:dyDescent="0.3">
      <c r="A18" s="21" t="s">
        <v>23</v>
      </c>
      <c r="B18" s="22"/>
      <c r="C18" s="22"/>
      <c r="D18" s="29"/>
      <c r="E18" s="30"/>
      <c r="F18" s="31" t="s">
        <v>24</v>
      </c>
      <c r="G18" s="34" t="s">
        <v>25</v>
      </c>
      <c r="H18" s="23"/>
      <c r="I18" s="23"/>
      <c r="J18" s="27"/>
      <c r="K18" s="27"/>
      <c r="L18" s="32"/>
      <c r="M18" s="32"/>
      <c r="N18" s="33"/>
      <c r="O18" s="28"/>
    </row>
    <row r="19" spans="1:15" ht="15" thickBot="1" x14ac:dyDescent="0.35">
      <c r="A19" s="21" t="s">
        <v>26</v>
      </c>
      <c r="B19" s="35"/>
      <c r="C19" s="35"/>
      <c r="D19" s="36"/>
      <c r="F19" s="31" t="s">
        <v>27</v>
      </c>
      <c r="G19" s="34" t="s">
        <v>28</v>
      </c>
      <c r="H19" s="23"/>
      <c r="I19" s="23"/>
      <c r="J19" s="27"/>
      <c r="K19" s="27"/>
      <c r="L19" s="32"/>
      <c r="M19" s="32"/>
      <c r="N19" s="33" t="s">
        <v>71</v>
      </c>
      <c r="O19" s="28"/>
    </row>
    <row r="20" spans="1:15" ht="15" thickTop="1" thickBot="1" x14ac:dyDescent="0.3">
      <c r="A20" s="37"/>
      <c r="B20" s="38"/>
      <c r="C20" s="38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40"/>
    </row>
    <row r="21" spans="1:15" s="41" customFormat="1" ht="19.5" customHeight="1" thickTop="1" x14ac:dyDescent="0.25">
      <c r="A21" s="114" t="s">
        <v>30</v>
      </c>
      <c r="B21" s="97" t="s">
        <v>31</v>
      </c>
      <c r="C21" s="97" t="s">
        <v>32</v>
      </c>
      <c r="D21" s="97" t="s">
        <v>79</v>
      </c>
      <c r="E21" s="97" t="s">
        <v>33</v>
      </c>
      <c r="F21" s="97" t="s">
        <v>34</v>
      </c>
      <c r="G21" s="93" t="s">
        <v>35</v>
      </c>
      <c r="H21" s="97" t="s">
        <v>36</v>
      </c>
      <c r="I21" s="97" t="s">
        <v>37</v>
      </c>
      <c r="J21" s="93" t="s">
        <v>38</v>
      </c>
      <c r="K21" s="95" t="s">
        <v>39</v>
      </c>
      <c r="L21" s="97" t="s">
        <v>40</v>
      </c>
      <c r="M21" s="106" t="s">
        <v>41</v>
      </c>
      <c r="N21" s="108" t="s">
        <v>42</v>
      </c>
    </row>
    <row r="22" spans="1:15" s="41" customFormat="1" ht="19.5" customHeight="1" thickBot="1" x14ac:dyDescent="0.3">
      <c r="A22" s="115"/>
      <c r="B22" s="98"/>
      <c r="C22" s="98"/>
      <c r="D22" s="98"/>
      <c r="E22" s="98"/>
      <c r="F22" s="98"/>
      <c r="G22" s="94"/>
      <c r="H22" s="98"/>
      <c r="I22" s="98"/>
      <c r="J22" s="94"/>
      <c r="K22" s="96"/>
      <c r="L22" s="98"/>
      <c r="M22" s="107"/>
      <c r="N22" s="109"/>
    </row>
    <row r="23" spans="1:15" s="53" customFormat="1" ht="22.05" customHeight="1" thickTop="1" x14ac:dyDescent="0.3">
      <c r="A23" s="42">
        <v>1</v>
      </c>
      <c r="B23" s="43">
        <v>76</v>
      </c>
      <c r="C23" s="44">
        <f>VLOOKUP(B23,[1]список!Print_Area,3)</f>
        <v>10114020551</v>
      </c>
      <c r="D23" s="44" t="str">
        <f>VLOOKUP(B23,[1]список!Print_Area,2)</f>
        <v>ШКИРМОНТОВ Артем Андреевич</v>
      </c>
      <c r="E23" s="45">
        <f>VLOOKUP(B23,[1]список!Print_Area,4)</f>
        <v>39965</v>
      </c>
      <c r="F23" s="44" t="str">
        <f>VLOOKUP(B23,[1]список!Print_Area,5)</f>
        <v>КМС</v>
      </c>
      <c r="G23" s="46" t="str">
        <f>VLOOKUP(B23,[1]список!Print_Area,6)</f>
        <v>Свердловская область</v>
      </c>
      <c r="H23" s="47"/>
      <c r="I23" s="47">
        <v>0</v>
      </c>
      <c r="J23" s="48">
        <v>4.2789351851851849E-2</v>
      </c>
      <c r="K23" s="49"/>
      <c r="L23" s="50">
        <f>1.7498/(J23/1)</f>
        <v>40.893351365972414</v>
      </c>
      <c r="M23" s="51"/>
      <c r="N23" s="52"/>
    </row>
    <row r="24" spans="1:15" s="56" customFormat="1" ht="22.05" customHeight="1" x14ac:dyDescent="0.25">
      <c r="A24" s="42">
        <v>2</v>
      </c>
      <c r="B24" s="43">
        <v>94</v>
      </c>
      <c r="C24" s="44">
        <f>VLOOKUP(B24,[1]список!Print_Area,3)</f>
        <v>10125790732</v>
      </c>
      <c r="D24" s="44" t="str">
        <f>VLOOKUP(B24,[1]список!Print_Area,2)</f>
        <v>ЖАДГЕРОВ Денис Сергеевич</v>
      </c>
      <c r="E24" s="45">
        <f>VLOOKUP(B24,[1]список!Print_Area,4)</f>
        <v>40067</v>
      </c>
      <c r="F24" s="44" t="str">
        <f>VLOOKUP(B24,[1]список!Print_Area,5)</f>
        <v>КМС</v>
      </c>
      <c r="G24" s="46" t="str">
        <f>VLOOKUP(B24,[1]список!Print_Area,6)</f>
        <v>Свердловская область</v>
      </c>
      <c r="H24" s="47"/>
      <c r="I24" s="47">
        <v>0</v>
      </c>
      <c r="J24" s="48">
        <v>4.2789351851851849E-2</v>
      </c>
      <c r="K24" s="54">
        <f>J24-J23</f>
        <v>0</v>
      </c>
      <c r="L24" s="50">
        <f t="shared" ref="L24:L70" si="0">1.7498/(J24/1)</f>
        <v>40.893351365972414</v>
      </c>
      <c r="M24" s="43"/>
      <c r="N24" s="55"/>
    </row>
    <row r="25" spans="1:15" s="56" customFormat="1" ht="22.05" customHeight="1" x14ac:dyDescent="0.25">
      <c r="A25" s="57">
        <v>3</v>
      </c>
      <c r="B25" s="43">
        <v>133</v>
      </c>
      <c r="C25" s="44">
        <f>VLOOKUP(B25,[1]список!Print_Area,3)</f>
        <v>10138017341</v>
      </c>
      <c r="D25" s="44" t="str">
        <f>VLOOKUP(B25,[1]список!Print_Area,2)</f>
        <v>ДОРОНИН Елисей Сергеевич</v>
      </c>
      <c r="E25" s="45">
        <f>VLOOKUP(B25,[1]список!Print_Area,4)</f>
        <v>40183</v>
      </c>
      <c r="F25" s="44" t="str">
        <f>VLOOKUP(B25,[1]список!Print_Area,5)</f>
        <v>2 СР</v>
      </c>
      <c r="G25" s="46" t="str">
        <f>VLOOKUP(B25,[1]список!Print_Area,6)</f>
        <v>Свердловская область</v>
      </c>
      <c r="H25" s="47"/>
      <c r="I25" s="47">
        <v>0</v>
      </c>
      <c r="J25" s="48">
        <v>4.2789351851851849E-2</v>
      </c>
      <c r="K25" s="54">
        <f>J25-J23</f>
        <v>0</v>
      </c>
      <c r="L25" s="50">
        <f t="shared" si="0"/>
        <v>40.893351365972414</v>
      </c>
      <c r="M25" s="43"/>
      <c r="N25" s="55"/>
    </row>
    <row r="26" spans="1:15" s="56" customFormat="1" ht="22.05" customHeight="1" x14ac:dyDescent="0.25">
      <c r="A26" s="42">
        <v>4</v>
      </c>
      <c r="B26" s="43">
        <v>137</v>
      </c>
      <c r="C26" s="44">
        <f>VLOOKUP(B26,[1]список!Print_Area,3)</f>
        <v>10138019866</v>
      </c>
      <c r="D26" s="44" t="str">
        <f>VLOOKUP(B26,[1]список!Print_Area,2)</f>
        <v>ШАРИН Андрей Александрович</v>
      </c>
      <c r="E26" s="45">
        <f>VLOOKUP(B26,[1]список!Print_Area,4)</f>
        <v>40425</v>
      </c>
      <c r="F26" s="44" t="str">
        <f>VLOOKUP(B26,[1]список!Print_Area,5)</f>
        <v>2 СР</v>
      </c>
      <c r="G26" s="46" t="str">
        <f>VLOOKUP(B26,[1]список!Print_Area,6)</f>
        <v>Свердловская область</v>
      </c>
      <c r="H26" s="47"/>
      <c r="I26" s="47"/>
      <c r="J26" s="48">
        <v>4.2789351851851801E-2</v>
      </c>
      <c r="K26" s="54">
        <f>J26-J23</f>
        <v>0</v>
      </c>
      <c r="L26" s="50">
        <f t="shared" si="0"/>
        <v>40.893351365972457</v>
      </c>
      <c r="M26" s="43"/>
      <c r="N26" s="55"/>
    </row>
    <row r="27" spans="1:15" s="56" customFormat="1" ht="22.05" customHeight="1" x14ac:dyDescent="0.25">
      <c r="A27" s="57">
        <v>5</v>
      </c>
      <c r="B27" s="58">
        <v>132</v>
      </c>
      <c r="C27" s="59">
        <f>VLOOKUP(B27,[1]список!Print_Area,3)</f>
        <v>10149312181</v>
      </c>
      <c r="D27" s="44" t="str">
        <f>VLOOKUP(B27,[1]список!Print_Area,2)</f>
        <v>АХМАДУЛЛИН Роман Радикович</v>
      </c>
      <c r="E27" s="45">
        <f>VLOOKUP(B27,[1]список!Print_Area,4)</f>
        <v>40551</v>
      </c>
      <c r="F27" s="44" t="str">
        <f>VLOOKUP(B27,[1]список!Print_Area,5)</f>
        <v>2 СР</v>
      </c>
      <c r="G27" s="46" t="str">
        <f>VLOOKUP(B27,[1]список!Print_Area,6)</f>
        <v>Свердловская область</v>
      </c>
      <c r="H27" s="60"/>
      <c r="I27" s="47">
        <v>0</v>
      </c>
      <c r="J27" s="48">
        <v>4.2789351851851801E-2</v>
      </c>
      <c r="K27" s="54">
        <f>J27-J23</f>
        <v>0</v>
      </c>
      <c r="L27" s="50">
        <f t="shared" si="0"/>
        <v>40.893351365972457</v>
      </c>
      <c r="M27" s="43"/>
      <c r="N27" s="55"/>
    </row>
    <row r="28" spans="1:15" s="56" customFormat="1" ht="22.05" customHeight="1" x14ac:dyDescent="0.25">
      <c r="A28" s="42">
        <v>6</v>
      </c>
      <c r="B28" s="43">
        <v>136</v>
      </c>
      <c r="C28" s="44">
        <f>VLOOKUP(B28,[1]список!Print_Area,3)</f>
        <v>10147844249</v>
      </c>
      <c r="D28" s="44" t="str">
        <f>VLOOKUP(B28,[1]список!Print_Area,2)</f>
        <v>САЛТЫКОВ Владислав Алексеевич</v>
      </c>
      <c r="E28" s="45">
        <f>VLOOKUP(B28,[1]список!Print_Area,4)</f>
        <v>40652</v>
      </c>
      <c r="F28" s="44" t="str">
        <f>VLOOKUP(B28,[1]список!Print_Area,5)</f>
        <v>2 СР</v>
      </c>
      <c r="G28" s="46" t="str">
        <f>VLOOKUP(B28,[1]список!Print_Area,6)</f>
        <v>Свердловская область</v>
      </c>
      <c r="H28" s="47"/>
      <c r="I28" s="47">
        <v>0</v>
      </c>
      <c r="J28" s="48">
        <v>4.2789351851851801E-2</v>
      </c>
      <c r="K28" s="54">
        <f>J28-J23</f>
        <v>0</v>
      </c>
      <c r="L28" s="50">
        <f t="shared" si="0"/>
        <v>40.893351365972457</v>
      </c>
      <c r="M28" s="43"/>
      <c r="N28" s="55"/>
    </row>
    <row r="29" spans="1:15" s="56" customFormat="1" ht="22.05" customHeight="1" x14ac:dyDescent="0.25">
      <c r="A29" s="57">
        <v>7</v>
      </c>
      <c r="B29" s="43">
        <v>35</v>
      </c>
      <c r="C29" s="44">
        <f>VLOOKUP(B29,[1]список!Print_Area,3)</f>
        <v>10130778111</v>
      </c>
      <c r="D29" s="44" t="str">
        <f>VLOOKUP(B29,[1]список!Print_Area,2)</f>
        <v>КЕТЛЕР Лев Александрович</v>
      </c>
      <c r="E29" s="45">
        <f>VLOOKUP(B29,[1]список!Print_Area,4)</f>
        <v>39833</v>
      </c>
      <c r="F29" s="44" t="str">
        <f>VLOOKUP(B29,[1]список!Print_Area,5)</f>
        <v>1 СР</v>
      </c>
      <c r="G29" s="46" t="str">
        <f>VLOOKUP(B29,[1]список!Print_Area,6)</f>
        <v>Омская область</v>
      </c>
      <c r="H29" s="47"/>
      <c r="I29" s="47">
        <v>0</v>
      </c>
      <c r="J29" s="48">
        <v>4.2789351851851801E-2</v>
      </c>
      <c r="K29" s="54">
        <f>J29-J23</f>
        <v>0</v>
      </c>
      <c r="L29" s="50">
        <f t="shared" si="0"/>
        <v>40.893351365972457</v>
      </c>
      <c r="M29" s="43"/>
      <c r="N29" s="55"/>
    </row>
    <row r="30" spans="1:15" s="56" customFormat="1" ht="22.05" customHeight="1" x14ac:dyDescent="0.25">
      <c r="A30" s="42">
        <v>8</v>
      </c>
      <c r="B30" s="43">
        <v>129</v>
      </c>
      <c r="C30" s="44">
        <f>VLOOKUP(B30,[1]список!Print_Area,3)</f>
        <v>10137061283</v>
      </c>
      <c r="D30" s="44" t="str">
        <f>VLOOKUP(B30,[1]список!Print_Area,2)</f>
        <v>ШИРОКАЛОВ Максим Дмитриевич</v>
      </c>
      <c r="E30" s="45">
        <f>VLOOKUP(B30,[1]список!Print_Area,4)</f>
        <v>40319</v>
      </c>
      <c r="F30" s="44" t="str">
        <f>VLOOKUP(B30,[1]список!Print_Area,5)</f>
        <v>2 СР</v>
      </c>
      <c r="G30" s="46" t="str">
        <f>VLOOKUP(B30,[1]список!Print_Area,6)</f>
        <v>Свердловская область</v>
      </c>
      <c r="H30" s="47"/>
      <c r="I30" s="47"/>
      <c r="J30" s="48">
        <v>4.2789351851851801E-2</v>
      </c>
      <c r="K30" s="54">
        <f>J30-J23</f>
        <v>0</v>
      </c>
      <c r="L30" s="50">
        <f t="shared" si="0"/>
        <v>40.893351365972457</v>
      </c>
      <c r="M30" s="43"/>
      <c r="N30" s="55"/>
    </row>
    <row r="31" spans="1:15" s="56" customFormat="1" ht="22.05" customHeight="1" x14ac:dyDescent="0.25">
      <c r="A31" s="57">
        <v>9</v>
      </c>
      <c r="B31" s="43">
        <v>122</v>
      </c>
      <c r="C31" s="44">
        <f>VLOOKUP(B31,[1]список!Print_Area,3)</f>
        <v>10136983683</v>
      </c>
      <c r="D31" s="44" t="str">
        <f>VLOOKUP(B31,[1]список!Print_Area,2)</f>
        <v>ОВОДКОВ Степан Романович</v>
      </c>
      <c r="E31" s="45">
        <f>VLOOKUP(B31,[1]список!Print_Area,4)</f>
        <v>40265</v>
      </c>
      <c r="F31" s="44" t="str">
        <f>VLOOKUP(B31,[1]список!Print_Area,5)</f>
        <v>2 СР</v>
      </c>
      <c r="G31" s="46" t="str">
        <f>VLOOKUP(B31,[1]список!Print_Area,6)</f>
        <v>Свердловская область</v>
      </c>
      <c r="H31" s="47"/>
      <c r="I31" s="47">
        <v>0</v>
      </c>
      <c r="J31" s="48">
        <v>4.2789351851851801E-2</v>
      </c>
      <c r="K31" s="54">
        <f>J31-J23</f>
        <v>0</v>
      </c>
      <c r="L31" s="50">
        <f t="shared" si="0"/>
        <v>40.893351365972457</v>
      </c>
      <c r="M31" s="43"/>
      <c r="N31" s="55"/>
    </row>
    <row r="32" spans="1:15" s="56" customFormat="1" ht="22.05" customHeight="1" x14ac:dyDescent="0.25">
      <c r="A32" s="42">
        <v>10</v>
      </c>
      <c r="B32" s="43">
        <v>37</v>
      </c>
      <c r="C32" s="44">
        <f>VLOOKUP(B32,[1]список!Print_Area,3)</f>
        <v>10142530265</v>
      </c>
      <c r="D32" s="44" t="str">
        <f>VLOOKUP(B32,[1]список!Print_Area,2)</f>
        <v>ФУКС Даниил Александрович</v>
      </c>
      <c r="E32" s="45">
        <f>VLOOKUP(B32,[1]список!Print_Area,4)</f>
        <v>40015</v>
      </c>
      <c r="F32" s="44" t="str">
        <f>VLOOKUP(B32,[1]список!Print_Area,5)</f>
        <v>1 СР</v>
      </c>
      <c r="G32" s="46" t="str">
        <f>VLOOKUP(B32,[1]список!Print_Area,6)</f>
        <v>Омская область</v>
      </c>
      <c r="H32" s="47"/>
      <c r="I32" s="47"/>
      <c r="J32" s="48">
        <v>4.2789351851851801E-2</v>
      </c>
      <c r="K32" s="54">
        <f>J32-J23</f>
        <v>0</v>
      </c>
      <c r="L32" s="50">
        <f t="shared" si="0"/>
        <v>40.893351365972457</v>
      </c>
      <c r="M32" s="43"/>
      <c r="N32" s="55"/>
    </row>
    <row r="33" spans="1:14" s="56" customFormat="1" ht="22.05" customHeight="1" x14ac:dyDescent="0.25">
      <c r="A33" s="57">
        <v>11</v>
      </c>
      <c r="B33" s="43">
        <v>38</v>
      </c>
      <c r="C33" s="44">
        <f>VLOOKUP(B33,[1]список!Print_Area,3)</f>
        <v>10133681744</v>
      </c>
      <c r="D33" s="44" t="str">
        <f>VLOOKUP(B33,[1]список!Print_Area,2)</f>
        <v>ГОРОХ Кирилл Денисович</v>
      </c>
      <c r="E33" s="45">
        <f>VLOOKUP(B33,[1]список!Print_Area,4)</f>
        <v>40213</v>
      </c>
      <c r="F33" s="44" t="str">
        <f>VLOOKUP(B33,[1]список!Print_Area,5)</f>
        <v>1 СР</v>
      </c>
      <c r="G33" s="46" t="str">
        <f>VLOOKUP(B33,[1]список!Print_Area,6)</f>
        <v>Омская область</v>
      </c>
      <c r="H33" s="47"/>
      <c r="I33" s="47">
        <v>0</v>
      </c>
      <c r="J33" s="48">
        <v>4.2789351851851801E-2</v>
      </c>
      <c r="K33" s="54">
        <f>J33-J23</f>
        <v>0</v>
      </c>
      <c r="L33" s="50">
        <f t="shared" si="0"/>
        <v>40.893351365972457</v>
      </c>
      <c r="M33" s="43"/>
      <c r="N33" s="55"/>
    </row>
    <row r="34" spans="1:14" s="56" customFormat="1" ht="22.05" customHeight="1" x14ac:dyDescent="0.25">
      <c r="A34" s="42">
        <v>12</v>
      </c>
      <c r="B34" s="43">
        <v>135</v>
      </c>
      <c r="C34" s="44">
        <f>VLOOKUP(B34,[1]список!Print_Area,3)</f>
        <v>10140759108</v>
      </c>
      <c r="D34" s="44" t="str">
        <f>VLOOKUP(B34,[1]список!Print_Area,2)</f>
        <v>КОЛЧИН Аркадий Алексеевич</v>
      </c>
      <c r="E34" s="45">
        <f>VLOOKUP(B34,[1]список!Print_Area,4)</f>
        <v>40225</v>
      </c>
      <c r="F34" s="44" t="str">
        <f>VLOOKUP(B34,[1]список!Print_Area,5)</f>
        <v>КМС</v>
      </c>
      <c r="G34" s="46" t="str">
        <f>VLOOKUP(B34,[1]список!Print_Area,6)</f>
        <v>Свердловская область</v>
      </c>
      <c r="H34" s="47"/>
      <c r="I34" s="47"/>
      <c r="J34" s="48">
        <v>4.2789351851851801E-2</v>
      </c>
      <c r="K34" s="54">
        <f>J34-J23</f>
        <v>0</v>
      </c>
      <c r="L34" s="50">
        <f t="shared" si="0"/>
        <v>40.893351365972457</v>
      </c>
      <c r="M34" s="43"/>
      <c r="N34" s="55"/>
    </row>
    <row r="35" spans="1:14" s="56" customFormat="1" ht="22.05" customHeight="1" x14ac:dyDescent="0.25">
      <c r="A35" s="57">
        <v>13</v>
      </c>
      <c r="B35" s="43">
        <v>118</v>
      </c>
      <c r="C35" s="44">
        <f>VLOOKUP(B35,[1]список!Print_Area,3)</f>
        <v>10149300865</v>
      </c>
      <c r="D35" s="44" t="str">
        <f>VLOOKUP(B35,[1]список!Print_Area,2)</f>
        <v>СУДАРЕВ Иван Сергеевич</v>
      </c>
      <c r="E35" s="45">
        <f>VLOOKUP(B35,[1]список!Print_Area,4)</f>
        <v>40634</v>
      </c>
      <c r="F35" s="44" t="str">
        <f>VLOOKUP(B35,[1]список!Print_Area,5)</f>
        <v>2 СР</v>
      </c>
      <c r="G35" s="46" t="str">
        <f>VLOOKUP(B35,[1]список!Print_Area,6)</f>
        <v>Свердловская область</v>
      </c>
      <c r="H35" s="47"/>
      <c r="I35" s="47">
        <v>0</v>
      </c>
      <c r="J35" s="48">
        <v>4.2789351851851801E-2</v>
      </c>
      <c r="K35" s="54">
        <f>J35-J23</f>
        <v>0</v>
      </c>
      <c r="L35" s="50">
        <f t="shared" si="0"/>
        <v>40.893351365972457</v>
      </c>
      <c r="M35" s="43"/>
      <c r="N35" s="55"/>
    </row>
    <row r="36" spans="1:14" s="56" customFormat="1" ht="22.05" customHeight="1" x14ac:dyDescent="0.25">
      <c r="A36" s="42">
        <v>14</v>
      </c>
      <c r="B36" s="43">
        <v>104</v>
      </c>
      <c r="C36" s="44">
        <f>VLOOKUP(B36,[1]список!Print_Area,3)</f>
        <v>10149670374</v>
      </c>
      <c r="D36" s="44" t="str">
        <f>VLOOKUP(B36,[1]список!Print_Area,2)</f>
        <v>ПАХОМОВ Роман Сергеевич</v>
      </c>
      <c r="E36" s="45">
        <f>VLOOKUP(B36,[1]список!Print_Area,4)</f>
        <v>40795</v>
      </c>
      <c r="F36" s="44" t="str">
        <f>VLOOKUP(B36,[1]список!Print_Area,5)</f>
        <v>2 СР</v>
      </c>
      <c r="G36" s="46" t="str">
        <f>VLOOKUP(B36,[1]список!Print_Area,6)</f>
        <v>Свердловская область</v>
      </c>
      <c r="H36" s="47"/>
      <c r="I36" s="47">
        <v>0</v>
      </c>
      <c r="J36" s="48">
        <v>4.2789351851851801E-2</v>
      </c>
      <c r="K36" s="54">
        <f>J36-J23</f>
        <v>0</v>
      </c>
      <c r="L36" s="50">
        <f t="shared" si="0"/>
        <v>40.893351365972457</v>
      </c>
      <c r="M36" s="43"/>
      <c r="N36" s="55"/>
    </row>
    <row r="37" spans="1:14" s="56" customFormat="1" ht="22.05" customHeight="1" x14ac:dyDescent="0.25">
      <c r="A37" s="57">
        <v>15</v>
      </c>
      <c r="B37" s="43">
        <v>126</v>
      </c>
      <c r="C37" s="44">
        <f>VLOOKUP(B37,[1]список!Print_Area,3)</f>
        <v>10125779173</v>
      </c>
      <c r="D37" s="44" t="str">
        <f>VLOOKUP(B37,[1]список!Print_Area,2)</f>
        <v>ФИЛАТОВ Дмитрий Андреевич</v>
      </c>
      <c r="E37" s="45">
        <f>VLOOKUP(B37,[1]список!Print_Area,4)</f>
        <v>39857</v>
      </c>
      <c r="F37" s="44" t="str">
        <f>VLOOKUP(B37,[1]список!Print_Area,5)</f>
        <v>2 СР</v>
      </c>
      <c r="G37" s="46" t="str">
        <f>VLOOKUP(B37,[1]список!Print_Area,6)</f>
        <v>Свердловская область</v>
      </c>
      <c r="H37" s="47"/>
      <c r="I37" s="47">
        <v>0</v>
      </c>
      <c r="J37" s="48">
        <v>4.2789351851851801E-2</v>
      </c>
      <c r="K37" s="54">
        <f>J37-J23</f>
        <v>0</v>
      </c>
      <c r="L37" s="50">
        <f t="shared" si="0"/>
        <v>40.893351365972457</v>
      </c>
      <c r="M37" s="43"/>
      <c r="N37" s="55"/>
    </row>
    <row r="38" spans="1:14" s="56" customFormat="1" ht="22.05" customHeight="1" x14ac:dyDescent="0.25">
      <c r="A38" s="42">
        <v>16</v>
      </c>
      <c r="B38" s="43">
        <v>98</v>
      </c>
      <c r="C38" s="44">
        <f>VLOOKUP(B38,[1]список!Print_Area,3)</f>
        <v>10124554347</v>
      </c>
      <c r="D38" s="44" t="str">
        <f>VLOOKUP(B38,[1]список!Print_Area,2)</f>
        <v>ИСКАНДАРОВ Данил Шерзодович</v>
      </c>
      <c r="E38" s="45">
        <f>VLOOKUP(B38,[1]список!Print_Area,4)</f>
        <v>40103</v>
      </c>
      <c r="F38" s="44" t="str">
        <f>VLOOKUP(B38,[1]список!Print_Area,5)</f>
        <v>1 СР</v>
      </c>
      <c r="G38" s="46" t="str">
        <f>VLOOKUP(B38,[1]список!Print_Area,6)</f>
        <v>Свердловская область</v>
      </c>
      <c r="H38" s="47"/>
      <c r="I38" s="47">
        <v>0</v>
      </c>
      <c r="J38" s="48">
        <v>4.2789351851851801E-2</v>
      </c>
      <c r="K38" s="54">
        <f>J38-J23</f>
        <v>0</v>
      </c>
      <c r="L38" s="50">
        <f t="shared" si="0"/>
        <v>40.893351365972457</v>
      </c>
      <c r="M38" s="43"/>
      <c r="N38" s="55"/>
    </row>
    <row r="39" spans="1:14" s="56" customFormat="1" ht="22.05" customHeight="1" x14ac:dyDescent="0.25">
      <c r="A39" s="57">
        <v>17</v>
      </c>
      <c r="B39" s="43">
        <v>41</v>
      </c>
      <c r="C39" s="44">
        <f>VLOOKUP(B39,[1]список!Print_Area,3)</f>
        <v>10133971532</v>
      </c>
      <c r="D39" s="44" t="str">
        <f>VLOOKUP(B39,[1]список!Print_Area,2)</f>
        <v>БРУЕВ Матвей Алексеевич</v>
      </c>
      <c r="E39" s="45">
        <f>VLOOKUP(B39,[1]список!Print_Area,4)</f>
        <v>40395</v>
      </c>
      <c r="F39" s="44" t="str">
        <f>VLOOKUP(B39,[1]список!Print_Area,5)</f>
        <v>1 СР</v>
      </c>
      <c r="G39" s="46" t="str">
        <f>VLOOKUP(B39,[1]список!Print_Area,6)</f>
        <v>Омская область</v>
      </c>
      <c r="H39" s="47"/>
      <c r="I39" s="47">
        <v>0</v>
      </c>
      <c r="J39" s="48">
        <v>4.2789351851851801E-2</v>
      </c>
      <c r="K39" s="54">
        <f>J39-J23</f>
        <v>0</v>
      </c>
      <c r="L39" s="50">
        <f t="shared" si="0"/>
        <v>40.893351365972457</v>
      </c>
      <c r="M39" s="43"/>
      <c r="N39" s="55"/>
    </row>
    <row r="40" spans="1:14" s="56" customFormat="1" ht="22.05" customHeight="1" x14ac:dyDescent="0.25">
      <c r="A40" s="42">
        <v>18</v>
      </c>
      <c r="B40" s="43">
        <v>39</v>
      </c>
      <c r="C40" s="44">
        <f>VLOOKUP(B40,[1]список!Print_Area,3)</f>
        <v>10150169522</v>
      </c>
      <c r="D40" s="44" t="str">
        <f>VLOOKUP(B40,[1]список!Print_Area,2)</f>
        <v>КОЛОВОРОТНЫЙ Степан Антонович</v>
      </c>
      <c r="E40" s="45">
        <f>VLOOKUP(B40,[1]список!Print_Area,4)</f>
        <v>40354</v>
      </c>
      <c r="F40" s="44" t="str">
        <f>VLOOKUP(B40,[1]список!Print_Area,5)</f>
        <v>1 СР</v>
      </c>
      <c r="G40" s="46" t="str">
        <f>VLOOKUP(B40,[1]список!Print_Area,6)</f>
        <v>Омская область</v>
      </c>
      <c r="H40" s="47"/>
      <c r="I40" s="47">
        <v>0</v>
      </c>
      <c r="J40" s="48">
        <v>4.2789351851851801E-2</v>
      </c>
      <c r="K40" s="54">
        <f>J40-J23</f>
        <v>0</v>
      </c>
      <c r="L40" s="50">
        <f t="shared" si="0"/>
        <v>40.893351365972457</v>
      </c>
      <c r="M40" s="43"/>
      <c r="N40" s="55"/>
    </row>
    <row r="41" spans="1:14" s="56" customFormat="1" ht="22.05" customHeight="1" x14ac:dyDescent="0.25">
      <c r="A41" s="57">
        <v>19</v>
      </c>
      <c r="B41" s="43">
        <v>36</v>
      </c>
      <c r="C41" s="44">
        <f>VLOOKUP(B41,[1]список!Print_Area,3)</f>
        <v>10115821620</v>
      </c>
      <c r="D41" s="44" t="str">
        <f>VLOOKUP(B41,[1]список!Print_Area,2)</f>
        <v>ТЮСЕНКОВ Артем Александрович</v>
      </c>
      <c r="E41" s="45">
        <f>VLOOKUP(B41,[1]список!Print_Area,4)</f>
        <v>39890</v>
      </c>
      <c r="F41" s="44" t="str">
        <f>VLOOKUP(B41,[1]список!Print_Area,5)</f>
        <v>1 СР</v>
      </c>
      <c r="G41" s="46" t="str">
        <f>VLOOKUP(B41,[1]список!Print_Area,6)</f>
        <v>Омская область</v>
      </c>
      <c r="H41" s="47"/>
      <c r="I41" s="47"/>
      <c r="J41" s="48">
        <v>4.2789351851851801E-2</v>
      </c>
      <c r="K41" s="54">
        <f>J41-J23</f>
        <v>0</v>
      </c>
      <c r="L41" s="50">
        <f t="shared" si="0"/>
        <v>40.893351365972457</v>
      </c>
      <c r="M41" s="43"/>
      <c r="N41" s="55"/>
    </row>
    <row r="42" spans="1:14" s="56" customFormat="1" ht="22.05" customHeight="1" x14ac:dyDescent="0.25">
      <c r="A42" s="42">
        <v>20</v>
      </c>
      <c r="B42" s="43">
        <v>150</v>
      </c>
      <c r="C42" s="44">
        <f>VLOOKUP(B42,[1]список!Print_Area,3)</f>
        <v>10129901875</v>
      </c>
      <c r="D42" s="44" t="str">
        <f>VLOOKUP(B42,[1]список!Print_Area,2)</f>
        <v>НЕМЧАНИНОВ Алексей Александрович</v>
      </c>
      <c r="E42" s="45">
        <f>VLOOKUP(B42,[1]список!Print_Area,4)</f>
        <v>40068</v>
      </c>
      <c r="F42" s="44" t="str">
        <f>VLOOKUP(B42,[1]список!Print_Area,5)</f>
        <v>1 СР</v>
      </c>
      <c r="G42" s="46" t="str">
        <f>VLOOKUP(B42,[1]список!Print_Area,6)</f>
        <v>Новосибирская область</v>
      </c>
      <c r="H42" s="47"/>
      <c r="I42" s="47">
        <v>0</v>
      </c>
      <c r="J42" s="48">
        <v>4.2789351851851801E-2</v>
      </c>
      <c r="K42" s="54">
        <f>J42-J23</f>
        <v>0</v>
      </c>
      <c r="L42" s="50">
        <f t="shared" si="0"/>
        <v>40.893351365972457</v>
      </c>
      <c r="M42" s="43"/>
      <c r="N42" s="55"/>
    </row>
    <row r="43" spans="1:14" s="56" customFormat="1" ht="22.05" customHeight="1" x14ac:dyDescent="0.25">
      <c r="A43" s="57">
        <v>21</v>
      </c>
      <c r="B43" s="43">
        <v>105</v>
      </c>
      <c r="C43" s="44">
        <f>VLOOKUP(B43,[1]список!Print_Area,3)</f>
        <v>10141872079</v>
      </c>
      <c r="D43" s="44" t="str">
        <f>VLOOKUP(B43,[1]список!Print_Area,2)</f>
        <v>ФЕДОТИКОВ Никита Алексеевич</v>
      </c>
      <c r="E43" s="45">
        <f>VLOOKUP(B43,[1]список!Print_Area,4)</f>
        <v>40266</v>
      </c>
      <c r="F43" s="44" t="str">
        <f>VLOOKUP(B43,[1]список!Print_Area,5)</f>
        <v>2 СР</v>
      </c>
      <c r="G43" s="46" t="str">
        <f>VLOOKUP(B43,[1]список!Print_Area,6)</f>
        <v>Свердловская область</v>
      </c>
      <c r="H43" s="47"/>
      <c r="I43" s="47">
        <v>0</v>
      </c>
      <c r="J43" s="48">
        <v>4.2789351851851801E-2</v>
      </c>
      <c r="K43" s="54">
        <f>J43-J23</f>
        <v>0</v>
      </c>
      <c r="L43" s="50">
        <f t="shared" si="0"/>
        <v>40.893351365972457</v>
      </c>
      <c r="M43" s="43"/>
      <c r="N43" s="55"/>
    </row>
    <row r="44" spans="1:14" s="56" customFormat="1" ht="22.05" customHeight="1" x14ac:dyDescent="0.25">
      <c r="A44" s="42">
        <v>22</v>
      </c>
      <c r="B44" s="43">
        <v>47</v>
      </c>
      <c r="C44" s="44">
        <f>VLOOKUP(B44,[1]список!Print_Area,3)</f>
        <v>10133902622</v>
      </c>
      <c r="D44" s="44" t="str">
        <f>VLOOKUP(B44,[1]список!Print_Area,2)</f>
        <v>ЕВДОКИМОВ Иван Дмитриевич</v>
      </c>
      <c r="E44" s="45">
        <f>VLOOKUP(B44,[1]список!Print_Area,4)</f>
        <v>40769</v>
      </c>
      <c r="F44" s="44" t="str">
        <f>VLOOKUP(B44,[1]список!Print_Area,5)</f>
        <v>1 СР</v>
      </c>
      <c r="G44" s="46" t="str">
        <f>VLOOKUP(B44,[1]список!Print_Area,6)</f>
        <v>Омская область</v>
      </c>
      <c r="H44" s="47"/>
      <c r="I44" s="47">
        <v>0</v>
      </c>
      <c r="J44" s="48">
        <v>4.2789351851851801E-2</v>
      </c>
      <c r="K44" s="54">
        <f>J44-J23</f>
        <v>0</v>
      </c>
      <c r="L44" s="50">
        <f t="shared" si="0"/>
        <v>40.893351365972457</v>
      </c>
      <c r="M44" s="43"/>
      <c r="N44" s="55"/>
    </row>
    <row r="45" spans="1:14" s="56" customFormat="1" ht="22.05" customHeight="1" x14ac:dyDescent="0.25">
      <c r="A45" s="57">
        <v>23</v>
      </c>
      <c r="B45" s="43">
        <v>75</v>
      </c>
      <c r="C45" s="44">
        <f>VLOOKUP(B45,[1]список!Print_Area,3)</f>
        <v>10114328123</v>
      </c>
      <c r="D45" s="44" t="str">
        <f>VLOOKUP(B45,[1]список!Print_Area,2)</f>
        <v>ДАВЫДОВ Артем Алексеевич</v>
      </c>
      <c r="E45" s="45">
        <f>VLOOKUP(B45,[1]список!Print_Area,4)</f>
        <v>40067</v>
      </c>
      <c r="F45" s="44" t="str">
        <f>VLOOKUP(B45,[1]список!Print_Area,5)</f>
        <v>КМС</v>
      </c>
      <c r="G45" s="46" t="str">
        <f>VLOOKUP(B45,[1]список!Print_Area,6)</f>
        <v>Свердловская область</v>
      </c>
      <c r="H45" s="47"/>
      <c r="I45" s="47">
        <v>0</v>
      </c>
      <c r="J45" s="48">
        <v>4.2789351851851801E-2</v>
      </c>
      <c r="K45" s="54">
        <f>J45-J23</f>
        <v>0</v>
      </c>
      <c r="L45" s="50">
        <f t="shared" si="0"/>
        <v>40.893351365972457</v>
      </c>
      <c r="M45" s="43"/>
      <c r="N45" s="55"/>
    </row>
    <row r="46" spans="1:14" s="56" customFormat="1" ht="22.05" customHeight="1" x14ac:dyDescent="0.25">
      <c r="A46" s="42">
        <v>24</v>
      </c>
      <c r="B46" s="43">
        <v>46</v>
      </c>
      <c r="C46" s="44">
        <f>VLOOKUP(B46,[1]список!Print_Area,3)</f>
        <v>10133681845</v>
      </c>
      <c r="D46" s="44" t="str">
        <f>VLOOKUP(B46,[1]список!Print_Area,2)</f>
        <v>СТЕПАНОВ Алексей  Евгеньевич</v>
      </c>
      <c r="E46" s="45">
        <f>VLOOKUP(B46,[1]список!Print_Area,4)</f>
        <v>40211</v>
      </c>
      <c r="F46" s="44" t="str">
        <f>VLOOKUP(B46,[1]список!Print_Area,5)</f>
        <v>1 СР</v>
      </c>
      <c r="G46" s="46" t="str">
        <f>VLOOKUP(B46,[1]список!Print_Area,6)</f>
        <v>Омская область</v>
      </c>
      <c r="H46" s="47"/>
      <c r="I46" s="47"/>
      <c r="J46" s="48">
        <v>4.2789351851851801E-2</v>
      </c>
      <c r="K46" s="54">
        <f>J46-J23</f>
        <v>0</v>
      </c>
      <c r="L46" s="50">
        <f t="shared" si="0"/>
        <v>40.893351365972457</v>
      </c>
      <c r="M46" s="43"/>
      <c r="N46" s="55"/>
    </row>
    <row r="47" spans="1:14" s="56" customFormat="1" ht="22.05" customHeight="1" x14ac:dyDescent="0.25">
      <c r="A47" s="57">
        <v>25</v>
      </c>
      <c r="B47" s="43">
        <v>73</v>
      </c>
      <c r="C47" s="44">
        <f>VLOOKUP(B47,[1]список!Print_Area,3)</f>
        <v>10125423408</v>
      </c>
      <c r="D47" s="44" t="str">
        <f>VLOOKUP(B47,[1]список!Print_Area,2)</f>
        <v>БЕЛОУСОВ Арсений Александрович</v>
      </c>
      <c r="E47" s="45">
        <f>VLOOKUP(B47,[1]список!Print_Area,4)</f>
        <v>40037</v>
      </c>
      <c r="F47" s="44" t="str">
        <f>VLOOKUP(B47,[1]список!Print_Area,5)</f>
        <v>КМС</v>
      </c>
      <c r="G47" s="46" t="str">
        <f>VLOOKUP(B47,[1]список!Print_Area,6)</f>
        <v>Свердловская область</v>
      </c>
      <c r="H47" s="47"/>
      <c r="I47" s="47">
        <v>0</v>
      </c>
      <c r="J47" s="48">
        <v>4.2789351851851801E-2</v>
      </c>
      <c r="K47" s="54">
        <f>J47-J23</f>
        <v>0</v>
      </c>
      <c r="L47" s="50">
        <f t="shared" si="0"/>
        <v>40.893351365972457</v>
      </c>
      <c r="M47" s="43"/>
      <c r="N47" s="55"/>
    </row>
    <row r="48" spans="1:14" s="56" customFormat="1" ht="22.05" customHeight="1" x14ac:dyDescent="0.25">
      <c r="A48" s="42">
        <v>26</v>
      </c>
      <c r="B48" s="43">
        <v>45</v>
      </c>
      <c r="C48" s="44">
        <f>VLOOKUP(B48,[1]список!Print_Area,3)</f>
        <v>10133949708</v>
      </c>
      <c r="D48" s="44" t="str">
        <f>VLOOKUP(B48,[1]список!Print_Area,2)</f>
        <v>ВОЛИК Даниил Евгеньевич</v>
      </c>
      <c r="E48" s="45">
        <f>VLOOKUP(B48,[1]список!Print_Area,4)</f>
        <v>40360</v>
      </c>
      <c r="F48" s="44" t="str">
        <f>VLOOKUP(B48,[1]список!Print_Area,5)</f>
        <v>1 СР</v>
      </c>
      <c r="G48" s="46" t="str">
        <f>VLOOKUP(B48,[1]список!Print_Area,6)</f>
        <v>Омская область</v>
      </c>
      <c r="H48" s="47"/>
      <c r="I48" s="47">
        <v>0</v>
      </c>
      <c r="J48" s="48">
        <v>4.2789351851851801E-2</v>
      </c>
      <c r="K48" s="54">
        <f>J48-J23</f>
        <v>0</v>
      </c>
      <c r="L48" s="50">
        <f t="shared" si="0"/>
        <v>40.893351365972457</v>
      </c>
      <c r="M48" s="43"/>
      <c r="N48" s="55"/>
    </row>
    <row r="49" spans="1:14" s="56" customFormat="1" ht="22.05" customHeight="1" x14ac:dyDescent="0.25">
      <c r="A49" s="57">
        <v>27</v>
      </c>
      <c r="B49" s="43">
        <v>53</v>
      </c>
      <c r="C49" s="44">
        <f>VLOOKUP(B49,[1]список!Print_Area,3)</f>
        <v>10146013272</v>
      </c>
      <c r="D49" s="44" t="str">
        <f>VLOOKUP(B49,[1]список!Print_Area,2)</f>
        <v>ТАРАСОВ Тимофей Михайлович</v>
      </c>
      <c r="E49" s="45">
        <f>VLOOKUP(B49,[1]список!Print_Area,4)</f>
        <v>40777</v>
      </c>
      <c r="F49" s="44" t="str">
        <f>VLOOKUP(B49,[1]список!Print_Area,5)</f>
        <v>1 СР</v>
      </c>
      <c r="G49" s="46" t="str">
        <f>VLOOKUP(B49,[1]список!Print_Area,6)</f>
        <v>Омская область</v>
      </c>
      <c r="H49" s="47"/>
      <c r="I49" s="47"/>
      <c r="J49" s="48">
        <v>4.2789351851851801E-2</v>
      </c>
      <c r="K49" s="54">
        <f>J49-J23</f>
        <v>0</v>
      </c>
      <c r="L49" s="50">
        <f t="shared" si="0"/>
        <v>40.893351365972457</v>
      </c>
      <c r="M49" s="43"/>
      <c r="N49" s="55"/>
    </row>
    <row r="50" spans="1:14" s="56" customFormat="1" ht="22.05" customHeight="1" x14ac:dyDescent="0.25">
      <c r="A50" s="42">
        <v>28</v>
      </c>
      <c r="B50" s="43">
        <v>156</v>
      </c>
      <c r="C50" s="44">
        <f>VLOOKUP(B50,[1]список!Print_Area,3)</f>
        <v>10146252641</v>
      </c>
      <c r="D50" s="44" t="str">
        <f>VLOOKUP(B50,[1]список!Print_Area,2)</f>
        <v>ПОНАМАРЕВ Кирилл Николаевич</v>
      </c>
      <c r="E50" s="45">
        <f>VLOOKUP(B50,[1]список!Print_Area,4)</f>
        <v>40612</v>
      </c>
      <c r="F50" s="44" t="str">
        <f>VLOOKUP(B50,[1]список!Print_Area,5)</f>
        <v>1 СР</v>
      </c>
      <c r="G50" s="46" t="str">
        <f>VLOOKUP(B50,[1]список!Print_Area,6)</f>
        <v>Новосибирская область</v>
      </c>
      <c r="H50" s="47"/>
      <c r="I50" s="47">
        <v>0</v>
      </c>
      <c r="J50" s="48">
        <v>4.2789351851851801E-2</v>
      </c>
      <c r="K50" s="54">
        <f>J50-J23</f>
        <v>0</v>
      </c>
      <c r="L50" s="50">
        <f t="shared" si="0"/>
        <v>40.893351365972457</v>
      </c>
      <c r="M50" s="43"/>
      <c r="N50" s="55"/>
    </row>
    <row r="51" spans="1:14" s="56" customFormat="1" ht="22.05" customHeight="1" x14ac:dyDescent="0.25">
      <c r="A51" s="57">
        <v>29</v>
      </c>
      <c r="B51" s="43">
        <v>58</v>
      </c>
      <c r="C51" s="44">
        <f>VLOOKUP(B51,[1]список!Print_Area,3)</f>
        <v>10142737504</v>
      </c>
      <c r="D51" s="44" t="str">
        <f>VLOOKUP(B51,[1]список!Print_Area,2)</f>
        <v>ЯКУШИН Дмитрий Витальевич</v>
      </c>
      <c r="E51" s="45">
        <f>VLOOKUP(B51,[1]список!Print_Area,4)</f>
        <v>40226</v>
      </c>
      <c r="F51" s="44" t="str">
        <f>VLOOKUP(B51,[1]список!Print_Area,5)</f>
        <v>1 СР</v>
      </c>
      <c r="G51" s="46" t="str">
        <f>VLOOKUP(B51,[1]список!Print_Area,6)</f>
        <v>Омская область</v>
      </c>
      <c r="H51" s="47"/>
      <c r="I51" s="47">
        <v>0</v>
      </c>
      <c r="J51" s="48">
        <v>4.2789351851851801E-2</v>
      </c>
      <c r="K51" s="54">
        <f>J51-J23</f>
        <v>0</v>
      </c>
      <c r="L51" s="50">
        <f t="shared" si="0"/>
        <v>40.893351365972457</v>
      </c>
      <c r="M51" s="43"/>
      <c r="N51" s="55"/>
    </row>
    <row r="52" spans="1:14" s="56" customFormat="1" ht="22.05" customHeight="1" x14ac:dyDescent="0.25">
      <c r="A52" s="42">
        <v>30</v>
      </c>
      <c r="B52" s="43">
        <v>61</v>
      </c>
      <c r="C52" s="44">
        <f>VLOOKUP(B52,[1]список!Print_Area,3)</f>
        <v>10138926717</v>
      </c>
      <c r="D52" s="44" t="str">
        <f>VLOOKUP(B52,[1]список!Print_Area,2)</f>
        <v>ХУЖЕН Даниил Антонович</v>
      </c>
      <c r="E52" s="45">
        <f>VLOOKUP(B52,[1]список!Print_Area,4)</f>
        <v>40830</v>
      </c>
      <c r="F52" s="44" t="str">
        <f>VLOOKUP(B52,[1]список!Print_Area,5)</f>
        <v>2 СР</v>
      </c>
      <c r="G52" s="46" t="str">
        <f>VLOOKUP(B52,[1]список!Print_Area,6)</f>
        <v>Омская область</v>
      </c>
      <c r="H52" s="47"/>
      <c r="I52" s="47">
        <v>0</v>
      </c>
      <c r="J52" s="48">
        <v>4.2789351851851801E-2</v>
      </c>
      <c r="K52" s="54">
        <f>J52-J23</f>
        <v>0</v>
      </c>
      <c r="L52" s="50">
        <f t="shared" si="0"/>
        <v>40.893351365972457</v>
      </c>
      <c r="M52" s="43"/>
      <c r="N52" s="55"/>
    </row>
    <row r="53" spans="1:14" s="56" customFormat="1" ht="22.05" customHeight="1" x14ac:dyDescent="0.25">
      <c r="A53" s="57">
        <v>31</v>
      </c>
      <c r="B53" s="43">
        <v>144</v>
      </c>
      <c r="C53" s="44">
        <f>VLOOKUP(B53,[1]список!Print_Area,3)</f>
        <v>10153688501</v>
      </c>
      <c r="D53" s="44" t="str">
        <f>VLOOKUP(B53,[1]список!Print_Area,2)</f>
        <v>АНОХИН Илья Сергеевич</v>
      </c>
      <c r="E53" s="45">
        <f>VLOOKUP(B53,[1]список!Print_Area,4)</f>
        <v>40444</v>
      </c>
      <c r="F53" s="44" t="str">
        <f>VLOOKUP(B53,[1]список!Print_Area,5)</f>
        <v>1 СР</v>
      </c>
      <c r="G53" s="46" t="str">
        <f>VLOOKUP(B53,[1]список!Print_Area,6)</f>
        <v>Новосибирская область</v>
      </c>
      <c r="H53" s="47"/>
      <c r="I53" s="47">
        <v>0</v>
      </c>
      <c r="J53" s="48">
        <v>4.2789351851851801E-2</v>
      </c>
      <c r="K53" s="54">
        <f>J53-J23</f>
        <v>0</v>
      </c>
      <c r="L53" s="50">
        <f t="shared" si="0"/>
        <v>40.893351365972457</v>
      </c>
      <c r="M53" s="43"/>
      <c r="N53" s="55"/>
    </row>
    <row r="54" spans="1:14" s="56" customFormat="1" ht="22.05" customHeight="1" x14ac:dyDescent="0.25">
      <c r="A54" s="42">
        <v>32</v>
      </c>
      <c r="B54" s="43">
        <v>134</v>
      </c>
      <c r="C54" s="44">
        <f>VLOOKUP(B54,[1]список!Print_Area,3)</f>
        <v>10141701422</v>
      </c>
      <c r="D54" s="44" t="str">
        <f>VLOOKUP(B54,[1]список!Print_Area,2)</f>
        <v>КИЙ Александр Сергеевич</v>
      </c>
      <c r="E54" s="45">
        <f>VLOOKUP(B54,[1]список!Print_Area,4)</f>
        <v>40156</v>
      </c>
      <c r="F54" s="44" t="str">
        <f>VLOOKUP(B54,[1]список!Print_Area,5)</f>
        <v>1 СР</v>
      </c>
      <c r="G54" s="46" t="str">
        <f>VLOOKUP(B54,[1]список!Print_Area,6)</f>
        <v>Свердловская область</v>
      </c>
      <c r="H54" s="47"/>
      <c r="I54" s="47">
        <v>0</v>
      </c>
      <c r="J54" s="48">
        <v>4.2789351851851801E-2</v>
      </c>
      <c r="K54" s="54">
        <f>J54-J23</f>
        <v>0</v>
      </c>
      <c r="L54" s="50">
        <f t="shared" si="0"/>
        <v>40.893351365972457</v>
      </c>
      <c r="M54" s="43"/>
      <c r="N54" s="55"/>
    </row>
    <row r="55" spans="1:14" s="56" customFormat="1" ht="22.05" customHeight="1" x14ac:dyDescent="0.25">
      <c r="A55" s="57">
        <v>33</v>
      </c>
      <c r="B55" s="43">
        <v>40</v>
      </c>
      <c r="C55" s="44">
        <f>VLOOKUP(B55,[1]список!Print_Area,3)</f>
        <v>10133791878</v>
      </c>
      <c r="D55" s="44" t="str">
        <f>VLOOKUP(B55,[1]список!Print_Area,2)</f>
        <v>ГЛЕБОВ Денис Сергеевич</v>
      </c>
      <c r="E55" s="45">
        <f>VLOOKUP(B55,[1]список!Print_Area,4)</f>
        <v>40485</v>
      </c>
      <c r="F55" s="44" t="str">
        <f>VLOOKUP(B55,[1]список!Print_Area,5)</f>
        <v>1 СР</v>
      </c>
      <c r="G55" s="46" t="str">
        <f>VLOOKUP(B55,[1]список!Print_Area,6)</f>
        <v>Омская область</v>
      </c>
      <c r="H55" s="47"/>
      <c r="I55" s="47"/>
      <c r="J55" s="48">
        <v>4.2789351851851801E-2</v>
      </c>
      <c r="K55" s="54">
        <f>J55-J23</f>
        <v>0</v>
      </c>
      <c r="L55" s="50">
        <f t="shared" si="0"/>
        <v>40.893351365972457</v>
      </c>
      <c r="M55" s="43"/>
      <c r="N55" s="55"/>
    </row>
    <row r="56" spans="1:14" s="56" customFormat="1" ht="22.05" customHeight="1" x14ac:dyDescent="0.25">
      <c r="A56" s="42">
        <v>34</v>
      </c>
      <c r="B56" s="43">
        <v>106</v>
      </c>
      <c r="C56" s="44">
        <f>VLOOKUP(B56,[1]список!Print_Area,3)</f>
        <v>10154089622</v>
      </c>
      <c r="D56" s="44" t="str">
        <f>VLOOKUP(B56,[1]список!Print_Area,2)</f>
        <v>ШИПУЛИН Дмитрий Николаевич</v>
      </c>
      <c r="E56" s="45">
        <f>VLOOKUP(B56,[1]список!Print_Area,4)</f>
        <v>40736</v>
      </c>
      <c r="F56" s="44" t="str">
        <f>VLOOKUP(B56,[1]список!Print_Area,5)</f>
        <v>2 СР</v>
      </c>
      <c r="G56" s="46" t="str">
        <f>VLOOKUP(B56,[1]список!Print_Area,6)</f>
        <v>Свердловская область</v>
      </c>
      <c r="H56" s="47"/>
      <c r="I56" s="47">
        <v>0</v>
      </c>
      <c r="J56" s="48">
        <v>4.2789351851851801E-2</v>
      </c>
      <c r="K56" s="54">
        <f>J56-J23</f>
        <v>0</v>
      </c>
      <c r="L56" s="50">
        <f t="shared" si="0"/>
        <v>40.893351365972457</v>
      </c>
      <c r="M56" s="43"/>
      <c r="N56" s="55"/>
    </row>
    <row r="57" spans="1:14" s="56" customFormat="1" ht="22.05" customHeight="1" x14ac:dyDescent="0.25">
      <c r="A57" s="57">
        <v>35</v>
      </c>
      <c r="B57" s="43">
        <v>33</v>
      </c>
      <c r="C57" s="44">
        <f>VLOOKUP(B57,[1]список!Print_Area,3)</f>
        <v>10146254055</v>
      </c>
      <c r="D57" s="44" t="str">
        <f>VLOOKUP(B57,[1]список!Print_Area,2)</f>
        <v>ЩЕТКОВ Георгий Викторович</v>
      </c>
      <c r="E57" s="45">
        <f>VLOOKUP(B57,[1]список!Print_Area,4)</f>
        <v>40295</v>
      </c>
      <c r="F57" s="44" t="str">
        <f>VLOOKUP(B57,[1]список!Print_Area,5)</f>
        <v>1 СР</v>
      </c>
      <c r="G57" s="46" t="str">
        <f>VLOOKUP(B57,[1]список!Print_Area,6)</f>
        <v>Омская область</v>
      </c>
      <c r="H57" s="47"/>
      <c r="I57" s="47"/>
      <c r="J57" s="48">
        <v>4.2789351851851801E-2</v>
      </c>
      <c r="K57" s="54">
        <f>J57-J23</f>
        <v>0</v>
      </c>
      <c r="L57" s="50">
        <f t="shared" si="0"/>
        <v>40.893351365972457</v>
      </c>
      <c r="M57" s="43"/>
      <c r="N57" s="55"/>
    </row>
    <row r="58" spans="1:14" s="56" customFormat="1" ht="22.05" customHeight="1" x14ac:dyDescent="0.25">
      <c r="A58" s="42">
        <v>36</v>
      </c>
      <c r="B58" s="43">
        <v>143</v>
      </c>
      <c r="C58" s="44">
        <f>VLOOKUP(B58,[1]список!Print_Area,3)</f>
        <v>10141013934</v>
      </c>
      <c r="D58" s="44" t="str">
        <f>VLOOKUP(B58,[1]список!Print_Area,2)</f>
        <v>БЕЛОБОРОДОВ Вячеслав Ильич</v>
      </c>
      <c r="E58" s="45">
        <f>VLOOKUP(B58,[1]список!Print_Area,4)</f>
        <v>40016</v>
      </c>
      <c r="F58" s="44" t="str">
        <f>VLOOKUP(B58,[1]список!Print_Area,5)</f>
        <v>КМС</v>
      </c>
      <c r="G58" s="46" t="str">
        <f>VLOOKUP(B58,[1]список!Print_Area,6)</f>
        <v>Новосибирская область</v>
      </c>
      <c r="H58" s="47"/>
      <c r="I58" s="47"/>
      <c r="J58" s="48">
        <v>4.2789351851851801E-2</v>
      </c>
      <c r="K58" s="54">
        <f>J58-J23</f>
        <v>0</v>
      </c>
      <c r="L58" s="50">
        <f t="shared" si="0"/>
        <v>40.893351365972457</v>
      </c>
      <c r="M58" s="43"/>
      <c r="N58" s="55"/>
    </row>
    <row r="59" spans="1:14" s="56" customFormat="1" ht="22.05" customHeight="1" x14ac:dyDescent="0.25">
      <c r="A59" s="57">
        <v>37</v>
      </c>
      <c r="B59" s="43">
        <v>117</v>
      </c>
      <c r="C59" s="44">
        <f>VLOOKUP(B59,[1]список!Print_Area,3)</f>
        <v>10148789189</v>
      </c>
      <c r="D59" s="44" t="str">
        <f>VLOOKUP(B59,[1]список!Print_Area,2)</f>
        <v>КОЛТЫШЕВ Данил Александрович</v>
      </c>
      <c r="E59" s="45">
        <f>VLOOKUP(B59,[1]список!Print_Area,4)</f>
        <v>40731</v>
      </c>
      <c r="F59" s="44" t="str">
        <f>VLOOKUP(B59,[1]список!Print_Area,5)</f>
        <v>2 СР</v>
      </c>
      <c r="G59" s="46" t="str">
        <f>VLOOKUP(B59,[1]список!Print_Area,6)</f>
        <v>Свердловская область</v>
      </c>
      <c r="H59" s="47"/>
      <c r="I59" s="47"/>
      <c r="J59" s="48">
        <v>4.2789351851851801E-2</v>
      </c>
      <c r="K59" s="54">
        <f>J59-J23</f>
        <v>0</v>
      </c>
      <c r="L59" s="50">
        <f t="shared" si="0"/>
        <v>40.893351365972457</v>
      </c>
      <c r="M59" s="43"/>
      <c r="N59" s="55"/>
    </row>
    <row r="60" spans="1:14" s="56" customFormat="1" ht="22.05" customHeight="1" x14ac:dyDescent="0.25">
      <c r="A60" s="42">
        <v>38</v>
      </c>
      <c r="B60" s="43">
        <v>115</v>
      </c>
      <c r="C60" s="44">
        <f>VLOOKUP(B60,[1]список!Print_Area,3)</f>
        <v>10161578944</v>
      </c>
      <c r="D60" s="44" t="str">
        <f>VLOOKUP(B60,[1]список!Print_Area,2)</f>
        <v>ЛИЗЮРА Федор Олегович</v>
      </c>
      <c r="E60" s="45">
        <f>VLOOKUP(B60,[1]список!Print_Area,4)</f>
        <v>40168</v>
      </c>
      <c r="F60" s="44" t="str">
        <f>VLOOKUP(B60,[1]список!Print_Area,5)</f>
        <v>2 СР</v>
      </c>
      <c r="G60" s="46" t="str">
        <f>VLOOKUP(B60,[1]список!Print_Area,6)</f>
        <v>Свердловская область</v>
      </c>
      <c r="H60" s="47"/>
      <c r="I60" s="47"/>
      <c r="J60" s="48">
        <v>4.2789351851851801E-2</v>
      </c>
      <c r="K60" s="54">
        <f>J60-J23</f>
        <v>0</v>
      </c>
      <c r="L60" s="50">
        <f t="shared" si="0"/>
        <v>40.893351365972457</v>
      </c>
      <c r="M60" s="43"/>
      <c r="N60" s="55"/>
    </row>
    <row r="61" spans="1:14" s="56" customFormat="1" ht="22.05" customHeight="1" x14ac:dyDescent="0.25">
      <c r="A61" s="57">
        <v>39</v>
      </c>
      <c r="B61" s="43">
        <v>72</v>
      </c>
      <c r="C61" s="44">
        <f>VLOOKUP(B61,[1]список!Print_Area,3)</f>
        <v>10125244663</v>
      </c>
      <c r="D61" s="44" t="str">
        <f>VLOOKUP(B61,[1]список!Print_Area,2)</f>
        <v>ЛЕЩЕНКОВ Александр Сергеевич</v>
      </c>
      <c r="E61" s="45">
        <f>VLOOKUP(B61,[1]список!Print_Area,4)</f>
        <v>40040</v>
      </c>
      <c r="F61" s="44" t="str">
        <f>VLOOKUP(B61,[1]список!Print_Area,5)</f>
        <v>1 СР</v>
      </c>
      <c r="G61" s="46" t="str">
        <f>VLOOKUP(B61,[1]список!Print_Area,6)</f>
        <v>Свердловская область</v>
      </c>
      <c r="H61" s="47"/>
      <c r="I61" s="47"/>
      <c r="J61" s="48">
        <v>4.2847222222222224E-2</v>
      </c>
      <c r="K61" s="54">
        <f>J61-J23</f>
        <v>5.7870370370374791E-5</v>
      </c>
      <c r="L61" s="50">
        <f t="shared" si="0"/>
        <v>40.838119935170177</v>
      </c>
      <c r="M61" s="43"/>
      <c r="N61" s="55"/>
    </row>
    <row r="62" spans="1:14" s="56" customFormat="1" ht="22.05" customHeight="1" x14ac:dyDescent="0.25">
      <c r="A62" s="42">
        <v>40</v>
      </c>
      <c r="B62" s="43">
        <v>116</v>
      </c>
      <c r="C62" s="44">
        <f>VLOOKUP(B62,[1]список!Print_Area,3)</f>
        <v>10149662896</v>
      </c>
      <c r="D62" s="44" t="str">
        <f>VLOOKUP(B62,[1]список!Print_Area,2)</f>
        <v>БИЗЯЕВ Матвей Александрович</v>
      </c>
      <c r="E62" s="45">
        <f>VLOOKUP(B62,[1]список!Print_Area,4)</f>
        <v>40632</v>
      </c>
      <c r="F62" s="44" t="str">
        <f>VLOOKUP(B62,[1]список!Print_Area,5)</f>
        <v>2 СР</v>
      </c>
      <c r="G62" s="46" t="str">
        <f>VLOOKUP(B62,[1]список!Print_Area,6)</f>
        <v>Свердловская область</v>
      </c>
      <c r="H62" s="47"/>
      <c r="I62" s="47"/>
      <c r="J62" s="48">
        <v>4.2847222222222224E-2</v>
      </c>
      <c r="K62" s="54">
        <f>J62-J$23</f>
        <v>5.7870370370374791E-5</v>
      </c>
      <c r="L62" s="50">
        <f t="shared" si="0"/>
        <v>40.838119935170177</v>
      </c>
      <c r="M62" s="43"/>
      <c r="N62" s="55"/>
    </row>
    <row r="63" spans="1:14" s="56" customFormat="1" ht="22.05" customHeight="1" x14ac:dyDescent="0.25">
      <c r="A63" s="57">
        <v>41</v>
      </c>
      <c r="B63" s="43">
        <v>74</v>
      </c>
      <c r="C63" s="44">
        <f>VLOOKUP(B63,[1]список!Print_Area,3)</f>
        <v>10125322263</v>
      </c>
      <c r="D63" s="44" t="str">
        <f>VLOOKUP(B63,[1]список!Print_Area,2)</f>
        <v>БЕЛОУСОВ Артем Александрович</v>
      </c>
      <c r="E63" s="45">
        <f>VLOOKUP(B63,[1]список!Print_Area,4)</f>
        <v>40037</v>
      </c>
      <c r="F63" s="44" t="str">
        <f>VLOOKUP(B63,[1]список!Print_Area,5)</f>
        <v>КМС</v>
      </c>
      <c r="G63" s="46" t="str">
        <f>VLOOKUP(B63,[1]список!Print_Area,6)</f>
        <v>Свердловская область</v>
      </c>
      <c r="H63" s="47"/>
      <c r="I63" s="47"/>
      <c r="J63" s="48">
        <v>4.2916666666666665E-2</v>
      </c>
      <c r="K63" s="54">
        <f t="shared" ref="K63:K70" si="1">J63-J$23</f>
        <v>1.2731481481481621E-4</v>
      </c>
      <c r="L63" s="50">
        <f t="shared" si="0"/>
        <v>40.772038834951459</v>
      </c>
      <c r="M63" s="43"/>
      <c r="N63" s="55"/>
    </row>
    <row r="64" spans="1:14" s="56" customFormat="1" ht="22.05" customHeight="1" x14ac:dyDescent="0.25">
      <c r="A64" s="42">
        <v>42</v>
      </c>
      <c r="B64" s="43">
        <v>124</v>
      </c>
      <c r="C64" s="44">
        <f>VLOOKUP(B64,[1]список!Print_Area,3)</f>
        <v>10136982673</v>
      </c>
      <c r="D64" s="44" t="str">
        <f>VLOOKUP(B64,[1]список!Print_Area,2)</f>
        <v>ПОПОВ Святослав Алексеевич</v>
      </c>
      <c r="E64" s="45">
        <f>VLOOKUP(B64,[1]список!Print_Area,4)</f>
        <v>40375</v>
      </c>
      <c r="F64" s="44" t="str">
        <f>VLOOKUP(B64,[1]список!Print_Area,5)</f>
        <v>1 СР</v>
      </c>
      <c r="G64" s="46" t="str">
        <f>VLOOKUP(B64,[1]список!Print_Area,6)</f>
        <v>Свердловская область</v>
      </c>
      <c r="H64" s="47"/>
      <c r="I64" s="47"/>
      <c r="J64" s="48">
        <v>4.2939814814814813E-2</v>
      </c>
      <c r="K64" s="54">
        <f t="shared" si="1"/>
        <v>1.5046296296296335E-4</v>
      </c>
      <c r="L64" s="50">
        <f t="shared" si="0"/>
        <v>40.750059299191378</v>
      </c>
      <c r="M64" s="43"/>
      <c r="N64" s="55"/>
    </row>
    <row r="65" spans="1:16" s="56" customFormat="1" ht="22.05" customHeight="1" x14ac:dyDescent="0.25">
      <c r="A65" s="57">
        <v>43</v>
      </c>
      <c r="B65" s="43">
        <v>56</v>
      </c>
      <c r="C65" s="44">
        <f>VLOOKUP(B65,[1]список!Print_Area,3)</f>
        <v>10159258422</v>
      </c>
      <c r="D65" s="44" t="str">
        <f>VLOOKUP(B65,[1]список!Print_Area,2)</f>
        <v>СТАВСКИЙ Вадим Дмитриевич</v>
      </c>
      <c r="E65" s="45">
        <f>VLOOKUP(B65,[1]список!Print_Area,4)</f>
        <v>40615</v>
      </c>
      <c r="F65" s="44" t="str">
        <f>VLOOKUP(B65,[1]список!Print_Area,5)</f>
        <v>2 СР</v>
      </c>
      <c r="G65" s="46" t="str">
        <f>VLOOKUP(B65,[1]список!Print_Area,6)</f>
        <v>Омская область</v>
      </c>
      <c r="H65" s="47"/>
      <c r="I65" s="47"/>
      <c r="J65" s="48">
        <v>4.6412037037037036E-2</v>
      </c>
      <c r="K65" s="54">
        <f t="shared" si="1"/>
        <v>3.6226851851851871E-3</v>
      </c>
      <c r="L65" s="50">
        <f t="shared" si="0"/>
        <v>37.701426433915216</v>
      </c>
      <c r="M65" s="43"/>
      <c r="N65" s="55"/>
    </row>
    <row r="66" spans="1:16" s="56" customFormat="1" ht="22.05" customHeight="1" x14ac:dyDescent="0.25">
      <c r="A66" s="42">
        <v>44</v>
      </c>
      <c r="B66" s="43">
        <v>108</v>
      </c>
      <c r="C66" s="44">
        <f>VLOOKUP(B66,[1]список!Print_Area,3)</f>
        <v>10114171509</v>
      </c>
      <c r="D66" s="44" t="str">
        <f>VLOOKUP(B66,[1]список!Print_Area,2)</f>
        <v>АНТОНОВ Михаил Сергеевич</v>
      </c>
      <c r="E66" s="45">
        <f>VLOOKUP(B66,[1]список!Print_Area,4)</f>
        <v>40486</v>
      </c>
      <c r="F66" s="44" t="str">
        <f>VLOOKUP(B66,[1]список!Print_Area,5)</f>
        <v>2 СР</v>
      </c>
      <c r="G66" s="46" t="str">
        <f>VLOOKUP(B66,[1]список!Print_Area,6)</f>
        <v>Свердловская область</v>
      </c>
      <c r="H66" s="47"/>
      <c r="I66" s="47"/>
      <c r="J66" s="48">
        <v>4.6412037037037036E-2</v>
      </c>
      <c r="K66" s="54">
        <f t="shared" si="1"/>
        <v>3.6226851851851871E-3</v>
      </c>
      <c r="L66" s="50">
        <f t="shared" si="0"/>
        <v>37.701426433915216</v>
      </c>
      <c r="M66" s="43"/>
      <c r="N66" s="55"/>
    </row>
    <row r="67" spans="1:16" s="56" customFormat="1" ht="22.05" customHeight="1" x14ac:dyDescent="0.25">
      <c r="A67" s="57">
        <v>45</v>
      </c>
      <c r="B67" s="43">
        <v>50</v>
      </c>
      <c r="C67" s="44">
        <f>VLOOKUP(B67,[1]список!Print_Area,3)</f>
        <v>10162770832</v>
      </c>
      <c r="D67" s="44" t="str">
        <f>VLOOKUP(B67,[1]список!Print_Area,2)</f>
        <v>БЕЛОВ Даниил Иванович</v>
      </c>
      <c r="E67" s="45">
        <f>VLOOKUP(B67,[1]список!Print_Area,4)</f>
        <v>40575</v>
      </c>
      <c r="F67" s="44" t="str">
        <f>VLOOKUP(B67,[1]список!Print_Area,5)</f>
        <v>2 СР</v>
      </c>
      <c r="G67" s="46" t="str">
        <f>VLOOKUP(B67,[1]список!Print_Area,6)</f>
        <v>Омская область</v>
      </c>
      <c r="H67" s="47"/>
      <c r="I67" s="47"/>
      <c r="J67" s="48">
        <v>4.988425925925926E-2</v>
      </c>
      <c r="K67" s="54">
        <f t="shared" si="1"/>
        <v>7.0949074074074109E-3</v>
      </c>
      <c r="L67" s="50">
        <f t="shared" si="0"/>
        <v>35.077197215777261</v>
      </c>
      <c r="M67" s="43"/>
      <c r="N67" s="55"/>
    </row>
    <row r="68" spans="1:16" s="56" customFormat="1" ht="22.05" customHeight="1" x14ac:dyDescent="0.25">
      <c r="A68" s="42">
        <v>46</v>
      </c>
      <c r="B68" s="43">
        <v>162</v>
      </c>
      <c r="C68" s="44">
        <f>VLOOKUP(B68,[1]список!Print_Area,3)</f>
        <v>10143355270</v>
      </c>
      <c r="D68" s="44" t="str">
        <f>VLOOKUP(B68,[1]список!Print_Area,2)</f>
        <v>ЯТЧЕНКО Вадим Алексеевич</v>
      </c>
      <c r="E68" s="45">
        <f>VLOOKUP(B68,[1]список!Print_Area,4)</f>
        <v>40262</v>
      </c>
      <c r="F68" s="44" t="str">
        <f>VLOOKUP(B68,[1]список!Print_Area,5)</f>
        <v>1 СР</v>
      </c>
      <c r="G68" s="46" t="str">
        <f>VLOOKUP(B68,[1]список!Print_Area,6)</f>
        <v>Тюменская область</v>
      </c>
      <c r="H68" s="47"/>
      <c r="I68" s="47"/>
      <c r="J68" s="48">
        <v>4.988425925925926E-2</v>
      </c>
      <c r="K68" s="54">
        <f t="shared" si="1"/>
        <v>7.0949074074074109E-3</v>
      </c>
      <c r="L68" s="50">
        <f t="shared" si="0"/>
        <v>35.077197215777261</v>
      </c>
      <c r="M68" s="43"/>
      <c r="N68" s="55"/>
    </row>
    <row r="69" spans="1:16" s="56" customFormat="1" ht="22.05" customHeight="1" x14ac:dyDescent="0.25">
      <c r="A69" s="57">
        <v>47</v>
      </c>
      <c r="B69" s="43">
        <v>160</v>
      </c>
      <c r="C69" s="44">
        <f>VLOOKUP(B69,[1]список!Print_Area,3)</f>
        <v>10149837294</v>
      </c>
      <c r="D69" s="44" t="str">
        <f>VLOOKUP(B69,[1]список!Print_Area,2)</f>
        <v>ПЕЧЕРИН Дмитрий Владиславович</v>
      </c>
      <c r="E69" s="45">
        <f>VLOOKUP(B69,[1]список!Print_Area,4)</f>
        <v>39867</v>
      </c>
      <c r="F69" s="44" t="str">
        <f>VLOOKUP(B69,[1]список!Print_Area,5)</f>
        <v>КМС</v>
      </c>
      <c r="G69" s="46" t="str">
        <f>VLOOKUP(B69,[1]список!Print_Area,6)</f>
        <v>Кемеровская область</v>
      </c>
      <c r="H69" s="47"/>
      <c r="I69" s="47"/>
      <c r="J69" s="48">
        <v>4.988425925925926E-2</v>
      </c>
      <c r="K69" s="54">
        <f t="shared" si="1"/>
        <v>7.0949074074074109E-3</v>
      </c>
      <c r="L69" s="50">
        <f t="shared" si="0"/>
        <v>35.077197215777261</v>
      </c>
      <c r="M69" s="43"/>
      <c r="N69" s="55"/>
    </row>
    <row r="70" spans="1:16" s="56" customFormat="1" ht="22.05" customHeight="1" x14ac:dyDescent="0.25">
      <c r="A70" s="42">
        <v>48</v>
      </c>
      <c r="B70" s="43">
        <v>159</v>
      </c>
      <c r="C70" s="44">
        <f>VLOOKUP(B70,[1]список!Print_Area,3)</f>
        <v>10141289675</v>
      </c>
      <c r="D70" s="44" t="str">
        <f>VLOOKUP(B70,[1]список!Print_Area,2)</f>
        <v>УЛЬЯНОВ Дмитрий Вячеславович</v>
      </c>
      <c r="E70" s="45">
        <f>VLOOKUP(B70,[1]список!Print_Area,4)</f>
        <v>39820</v>
      </c>
      <c r="F70" s="44" t="str">
        <f>VLOOKUP(B70,[1]список!Print_Area,5)</f>
        <v>КМС</v>
      </c>
      <c r="G70" s="46" t="str">
        <f>VLOOKUP(B70,[1]список!Print_Area,6)</f>
        <v>Республика Хакасия</v>
      </c>
      <c r="H70" s="47"/>
      <c r="I70" s="47"/>
      <c r="J70" s="48">
        <v>4.988425925925926E-2</v>
      </c>
      <c r="K70" s="54">
        <f t="shared" si="1"/>
        <v>7.0949074074074109E-3</v>
      </c>
      <c r="L70" s="50">
        <f t="shared" si="0"/>
        <v>35.077197215777261</v>
      </c>
      <c r="M70" s="43"/>
      <c r="N70" s="55"/>
    </row>
    <row r="71" spans="1:16" x14ac:dyDescent="0.25">
      <c r="A71" s="110"/>
      <c r="B71" s="111"/>
      <c r="C71" s="111"/>
      <c r="D71" s="111"/>
      <c r="E71" s="111"/>
      <c r="F71" s="111"/>
      <c r="G71" s="111"/>
      <c r="H71" s="61"/>
      <c r="I71" s="61"/>
      <c r="N71" s="6"/>
    </row>
    <row r="72" spans="1:16" s="63" customFormat="1" ht="14.4" x14ac:dyDescent="0.25">
      <c r="A72" s="99" t="s">
        <v>43</v>
      </c>
      <c r="B72" s="100"/>
      <c r="C72" s="100"/>
      <c r="D72" s="100"/>
      <c r="E72" s="100"/>
      <c r="F72" s="100"/>
      <c r="G72" s="101" t="s">
        <v>44</v>
      </c>
      <c r="H72" s="100"/>
      <c r="I72" s="100"/>
      <c r="J72" s="100"/>
      <c r="K72" s="100"/>
      <c r="L72" s="100"/>
      <c r="M72" s="100"/>
      <c r="N72" s="102"/>
      <c r="O72" s="62"/>
      <c r="P72" s="62"/>
    </row>
    <row r="73" spans="1:16" ht="14.4" x14ac:dyDescent="0.25">
      <c r="A73" s="64" t="s">
        <v>45</v>
      </c>
      <c r="B73" s="65"/>
      <c r="C73" s="65"/>
      <c r="D73" s="65"/>
      <c r="E73" s="65"/>
      <c r="F73" s="65"/>
      <c r="G73" s="65" t="s">
        <v>46</v>
      </c>
      <c r="H73" s="65"/>
      <c r="I73" s="65"/>
      <c r="J73" s="65"/>
      <c r="K73" s="66">
        <v>6</v>
      </c>
      <c r="L73" s="65"/>
      <c r="M73" s="65" t="s">
        <v>47</v>
      </c>
      <c r="N73" s="67">
        <f>COUNTIF(F$21:F70,"ЗМС")</f>
        <v>0</v>
      </c>
      <c r="O73" s="65"/>
      <c r="P73" s="65"/>
    </row>
    <row r="74" spans="1:16" ht="14.4" x14ac:dyDescent="0.25">
      <c r="A74" s="64" t="s">
        <v>48</v>
      </c>
      <c r="B74" s="65"/>
      <c r="C74" s="65"/>
      <c r="D74" s="65"/>
      <c r="E74" s="65"/>
      <c r="F74" s="65"/>
      <c r="G74" s="65" t="s">
        <v>49</v>
      </c>
      <c r="H74" s="65"/>
      <c r="I74" s="65"/>
      <c r="J74" s="65"/>
      <c r="K74" s="66">
        <v>48</v>
      </c>
      <c r="L74" s="65"/>
      <c r="M74" s="65" t="s">
        <v>50</v>
      </c>
      <c r="N74" s="67">
        <f>COUNTIF(F$21:F70,"МСМК")</f>
        <v>0</v>
      </c>
      <c r="O74" s="65"/>
      <c r="P74" s="65"/>
    </row>
    <row r="75" spans="1:16" ht="14.4" x14ac:dyDescent="0.25">
      <c r="A75" s="64" t="s">
        <v>51</v>
      </c>
      <c r="B75" s="65"/>
      <c r="C75" s="65"/>
      <c r="D75" s="65"/>
      <c r="E75" s="65"/>
      <c r="F75" s="65"/>
      <c r="G75" s="65" t="s">
        <v>52</v>
      </c>
      <c r="H75" s="65"/>
      <c r="I75" s="65"/>
      <c r="J75" s="65"/>
      <c r="K75" s="66">
        <v>48</v>
      </c>
      <c r="L75" s="65"/>
      <c r="M75" s="65" t="s">
        <v>53</v>
      </c>
      <c r="N75" s="67">
        <f>COUNTIF(F$21:F70,"МС")</f>
        <v>0</v>
      </c>
      <c r="O75" s="65"/>
      <c r="P75" s="65"/>
    </row>
    <row r="76" spans="1:16" ht="14.4" x14ac:dyDescent="0.25">
      <c r="A76" s="64" t="s">
        <v>54</v>
      </c>
      <c r="B76" s="65"/>
      <c r="C76" s="65"/>
      <c r="D76" s="65"/>
      <c r="E76" s="65"/>
      <c r="F76" s="65"/>
      <c r="G76" s="65" t="s">
        <v>55</v>
      </c>
      <c r="H76" s="65"/>
      <c r="I76" s="65"/>
      <c r="J76" s="65"/>
      <c r="K76" s="66">
        <v>48</v>
      </c>
      <c r="L76" s="65"/>
      <c r="M76" s="65" t="s">
        <v>56</v>
      </c>
      <c r="N76" s="67">
        <f>COUNTIF(F$21:F70,"КМС")</f>
        <v>9</v>
      </c>
      <c r="O76" s="65"/>
      <c r="P76" s="65"/>
    </row>
    <row r="77" spans="1:16" ht="14.4" x14ac:dyDescent="0.25">
      <c r="A77" s="64"/>
      <c r="B77" s="65"/>
      <c r="C77" s="65"/>
      <c r="D77" s="65"/>
      <c r="E77" s="65"/>
      <c r="F77" s="65"/>
      <c r="G77" s="65" t="s">
        <v>57</v>
      </c>
      <c r="H77" s="65"/>
      <c r="I77" s="65"/>
      <c r="J77" s="65"/>
      <c r="K77" s="66" t="s">
        <v>58</v>
      </c>
      <c r="L77" s="65"/>
      <c r="M77" s="65" t="s">
        <v>59</v>
      </c>
      <c r="N77" s="67">
        <f>COUNTIF(F$22:F71,"1 СР")</f>
        <v>21</v>
      </c>
      <c r="O77" s="65"/>
      <c r="P77" s="65"/>
    </row>
    <row r="78" spans="1:16" ht="14.4" x14ac:dyDescent="0.25">
      <c r="A78" s="64"/>
      <c r="B78" s="65"/>
      <c r="C78" s="65"/>
      <c r="D78" s="65"/>
      <c r="E78" s="65"/>
      <c r="F78" s="65"/>
      <c r="G78" s="68" t="s">
        <v>60</v>
      </c>
      <c r="H78" s="68"/>
      <c r="I78" s="68"/>
      <c r="J78" s="68"/>
      <c r="K78" s="69" t="s">
        <v>58</v>
      </c>
      <c r="L78" s="68"/>
      <c r="M78" s="68" t="s">
        <v>61</v>
      </c>
      <c r="N78" s="67">
        <f>COUNTIF(F$22:F72,"2 СР")</f>
        <v>18</v>
      </c>
      <c r="O78" s="68"/>
      <c r="P78" s="68"/>
    </row>
    <row r="79" spans="1:16" ht="14.4" x14ac:dyDescent="0.25">
      <c r="A79" s="70"/>
      <c r="B79" s="66"/>
      <c r="C79" s="66"/>
      <c r="D79" s="66"/>
      <c r="E79" s="66"/>
      <c r="F79" s="66"/>
      <c r="G79" s="65" t="s">
        <v>62</v>
      </c>
      <c r="H79" s="65"/>
      <c r="I79" s="65"/>
      <c r="J79" s="65"/>
      <c r="K79" s="66">
        <v>0</v>
      </c>
      <c r="L79" s="65"/>
      <c r="M79" s="65" t="s">
        <v>63</v>
      </c>
      <c r="N79" s="67">
        <f>COUNTIF(F$20:F70,"3 СР")</f>
        <v>0</v>
      </c>
      <c r="O79" s="65"/>
      <c r="P79" s="65"/>
    </row>
    <row r="80" spans="1:16" ht="14.4" x14ac:dyDescent="0.25">
      <c r="A80" s="70"/>
      <c r="B80" s="66"/>
      <c r="C80" s="66"/>
      <c r="D80" s="66"/>
      <c r="E80" s="66"/>
      <c r="F80" s="66"/>
      <c r="G80" s="68" t="s">
        <v>64</v>
      </c>
      <c r="H80" s="68"/>
      <c r="I80" s="68"/>
      <c r="J80" s="68"/>
      <c r="K80" s="69" t="s">
        <v>58</v>
      </c>
      <c r="L80" s="68"/>
      <c r="M80" s="68"/>
      <c r="N80" s="71"/>
      <c r="O80" s="68"/>
      <c r="P80" s="68"/>
    </row>
    <row r="81" spans="1:16" x14ac:dyDescent="0.25">
      <c r="A81" s="72"/>
      <c r="B81" s="73"/>
      <c r="C81" s="74"/>
      <c r="D81" s="75"/>
      <c r="E81" s="75"/>
      <c r="F81" s="75"/>
      <c r="G81" s="75"/>
      <c r="H81" s="75"/>
      <c r="I81" s="75"/>
      <c r="J81" s="76"/>
      <c r="K81" s="75"/>
      <c r="L81" s="77"/>
      <c r="M81" s="75"/>
      <c r="N81" s="78"/>
      <c r="O81" s="75"/>
      <c r="P81" s="75"/>
    </row>
    <row r="82" spans="1:16" ht="15.6" x14ac:dyDescent="0.25">
      <c r="A82" s="103" t="s">
        <v>65</v>
      </c>
      <c r="B82" s="104"/>
      <c r="C82" s="104"/>
      <c r="D82" s="104" t="s">
        <v>66</v>
      </c>
      <c r="E82" s="104"/>
      <c r="F82" s="104"/>
      <c r="G82" s="104"/>
      <c r="H82" s="79"/>
      <c r="I82" s="79"/>
      <c r="J82" s="104" t="s">
        <v>67</v>
      </c>
      <c r="K82" s="104"/>
      <c r="L82" s="104"/>
      <c r="M82" s="104"/>
      <c r="N82" s="105"/>
      <c r="O82" s="80"/>
      <c r="P82" s="80"/>
    </row>
    <row r="83" spans="1:16" x14ac:dyDescent="0.25">
      <c r="A83" s="86"/>
      <c r="B83" s="87"/>
      <c r="C83" s="87"/>
      <c r="D83" s="87"/>
      <c r="E83" s="92"/>
      <c r="F83" s="92"/>
      <c r="G83" s="92"/>
      <c r="H83" s="73"/>
      <c r="I83" s="73"/>
      <c r="J83" s="75"/>
      <c r="K83" s="75"/>
      <c r="L83" s="75"/>
      <c r="M83" s="75"/>
      <c r="N83" s="81"/>
      <c r="O83" s="75"/>
      <c r="P83" s="75"/>
    </row>
    <row r="84" spans="1:16" x14ac:dyDescent="0.25">
      <c r="A84" s="82"/>
      <c r="B84" s="73"/>
      <c r="C84" s="73"/>
      <c r="D84" s="73"/>
      <c r="E84" s="73"/>
      <c r="F84" s="73"/>
      <c r="G84" s="73"/>
      <c r="H84" s="73"/>
      <c r="I84" s="73"/>
      <c r="J84" s="75"/>
      <c r="K84" s="75"/>
      <c r="L84" s="75"/>
      <c r="M84" s="75"/>
      <c r="N84" s="78"/>
      <c r="O84" s="75"/>
      <c r="P84" s="75"/>
    </row>
    <row r="85" spans="1:16" x14ac:dyDescent="0.25">
      <c r="A85" s="82"/>
      <c r="B85" s="73"/>
      <c r="C85" s="73"/>
      <c r="D85" s="73"/>
      <c r="E85" s="73"/>
      <c r="F85" s="73"/>
      <c r="G85" s="73"/>
      <c r="H85" s="73"/>
      <c r="I85" s="73"/>
      <c r="J85" s="75"/>
      <c r="K85" s="75"/>
      <c r="L85" s="75"/>
      <c r="M85" s="75"/>
      <c r="N85" s="78"/>
      <c r="O85" s="75"/>
      <c r="P85" s="75"/>
    </row>
    <row r="86" spans="1:16" x14ac:dyDescent="0.25">
      <c r="A86" s="72"/>
      <c r="B86" s="75"/>
      <c r="C86" s="75"/>
      <c r="D86" s="73"/>
      <c r="E86" s="73"/>
      <c r="F86" s="73"/>
      <c r="G86" s="75"/>
      <c r="H86" s="75"/>
      <c r="I86" s="75"/>
      <c r="J86" s="73"/>
      <c r="K86" s="75"/>
      <c r="L86" s="75"/>
      <c r="M86" s="75"/>
      <c r="N86" s="78"/>
      <c r="P86" s="75"/>
    </row>
    <row r="87" spans="1:16" x14ac:dyDescent="0.25">
      <c r="A87" s="86"/>
      <c r="B87" s="87"/>
      <c r="C87" s="87"/>
      <c r="D87" s="87"/>
      <c r="E87" s="88"/>
      <c r="F87" s="88"/>
      <c r="G87" s="88"/>
      <c r="H87" s="73"/>
      <c r="I87" s="73"/>
      <c r="J87" s="75"/>
      <c r="K87" s="75"/>
      <c r="L87" s="75"/>
      <c r="M87" s="75"/>
      <c r="N87" s="83"/>
      <c r="O87" s="75"/>
      <c r="P87" s="75"/>
    </row>
    <row r="88" spans="1:16" ht="16.2" thickBot="1" x14ac:dyDescent="0.3">
      <c r="A88" s="89"/>
      <c r="B88" s="90"/>
      <c r="C88" s="90"/>
      <c r="D88" s="90" t="s">
        <v>21</v>
      </c>
      <c r="E88" s="90"/>
      <c r="F88" s="90"/>
      <c r="G88" s="90"/>
      <c r="H88" s="84"/>
      <c r="I88" s="84"/>
      <c r="J88" s="90" t="s">
        <v>24</v>
      </c>
      <c r="K88" s="90"/>
      <c r="L88" s="90"/>
      <c r="M88" s="90"/>
      <c r="N88" s="91"/>
      <c r="O88" s="85"/>
      <c r="P88" s="85"/>
    </row>
    <row r="89" spans="1:16" ht="14.4" thickTop="1" x14ac:dyDescent="0.25"/>
  </sheetData>
  <mergeCells count="41">
    <mergeCell ref="A7:N7"/>
    <mergeCell ref="A1:N1"/>
    <mergeCell ref="A2:N2"/>
    <mergeCell ref="A3:N3"/>
    <mergeCell ref="A4:N4"/>
    <mergeCell ref="A6:N6"/>
    <mergeCell ref="A8:N8"/>
    <mergeCell ref="A9:N9"/>
    <mergeCell ref="A10:N10"/>
    <mergeCell ref="A11:N11"/>
    <mergeCell ref="A15:F15"/>
    <mergeCell ref="G15:N15"/>
    <mergeCell ref="L16:N16"/>
    <mergeCell ref="A21:A22"/>
    <mergeCell ref="B21:B22"/>
    <mergeCell ref="C21:C22"/>
    <mergeCell ref="D21:D22"/>
    <mergeCell ref="E21:E22"/>
    <mergeCell ref="F21:F22"/>
    <mergeCell ref="G21:G22"/>
    <mergeCell ref="H21:H22"/>
    <mergeCell ref="I21:I22"/>
    <mergeCell ref="A83:D83"/>
    <mergeCell ref="E83:G83"/>
    <mergeCell ref="J21:J22"/>
    <mergeCell ref="K21:K22"/>
    <mergeCell ref="L21:L22"/>
    <mergeCell ref="A72:F72"/>
    <mergeCell ref="G72:N72"/>
    <mergeCell ref="A82:C82"/>
    <mergeCell ref="D82:G82"/>
    <mergeCell ref="J82:N82"/>
    <mergeCell ref="M21:M22"/>
    <mergeCell ref="N21:N22"/>
    <mergeCell ref="A71:E71"/>
    <mergeCell ref="F71:G71"/>
    <mergeCell ref="A87:D87"/>
    <mergeCell ref="E87:G87"/>
    <mergeCell ref="A88:C88"/>
    <mergeCell ref="D88:G88"/>
    <mergeCell ref="J88:N88"/>
  </mergeCells>
  <printOptions horizontalCentered="1"/>
  <pageMargins left="0.19685039370078741" right="0.19685039370078741" top="0.9055118110236221" bottom="0.86614173228346458" header="0.15748031496062992" footer="0.11811023622047245"/>
  <pageSetup paperSize="9" scale="57" fitToHeight="0" orientation="portrait" r:id="rId1"/>
  <headerFooter alignWithMargins="0">
    <oddHeader>&amp;L&amp;"Calibri,полужирный курсив"&amp;UРЕЗУЛЬТАТЫ НА САЙТЕ WWW.FVSR&amp;R&amp;"Calibri,полужирный курсив"&amp;UФЕДЕРАЦИЯ ВЕЛОСИПЕДНОГО СПОРТА РОССИИ - WWW.FVSR.RU</oddHeader>
  </headerFooter>
  <rowBreaks count="1" manualBreakCount="1">
    <brk id="55" max="1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FF2A54-96BA-441A-90F3-D80602504463}">
  <sheetPr>
    <tabColor rgb="FFFF0000"/>
  </sheetPr>
  <dimension ref="A1:P45"/>
  <sheetViews>
    <sheetView view="pageBreakPreview" zoomScale="70" zoomScaleNormal="80" zoomScaleSheetLayoutView="70" workbookViewId="0">
      <selection activeCell="D21" sqref="D21:D22"/>
    </sheetView>
  </sheetViews>
  <sheetFormatPr defaultColWidth="9.21875" defaultRowHeight="13.8" x14ac:dyDescent="0.25"/>
  <cols>
    <col min="1" max="1" width="7" style="1" customWidth="1"/>
    <col min="2" max="2" width="7.77734375" style="61" customWidth="1"/>
    <col min="3" max="3" width="13.5546875" style="61" customWidth="1"/>
    <col min="4" max="4" width="37.6640625" style="1" customWidth="1"/>
    <col min="5" max="5" width="12.109375" style="1" customWidth="1"/>
    <col min="6" max="6" width="9.5546875" style="1" customWidth="1"/>
    <col min="7" max="7" width="25.44140625" style="1" customWidth="1"/>
    <col min="8" max="8" width="11.44140625" style="1" hidden="1" customWidth="1"/>
    <col min="9" max="9" width="11.5546875" style="1" hidden="1" customWidth="1"/>
    <col min="10" max="10" width="10.77734375" style="1" customWidth="1"/>
    <col min="11" max="11" width="12.33203125" style="1" customWidth="1"/>
    <col min="12" max="12" width="9.88671875" style="1" customWidth="1"/>
    <col min="13" max="13" width="12.77734375" style="1" customWidth="1"/>
    <col min="14" max="14" width="8.5546875" style="1" customWidth="1"/>
    <col min="15" max="16384" width="9.21875" style="1"/>
  </cols>
  <sheetData>
    <row r="1" spans="1:15" ht="15.75" customHeight="1" x14ac:dyDescent="0.25">
      <c r="A1" s="126" t="s">
        <v>0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</row>
    <row r="2" spans="1:15" ht="15.75" customHeight="1" x14ac:dyDescent="0.25">
      <c r="A2" s="126" t="s">
        <v>1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</row>
    <row r="3" spans="1:15" ht="18" x14ac:dyDescent="0.25">
      <c r="A3" s="126" t="s">
        <v>2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</row>
    <row r="4" spans="1:15" ht="18" x14ac:dyDescent="0.25">
      <c r="A4" s="126" t="s">
        <v>3</v>
      </c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</row>
    <row r="5" spans="1:15" ht="5.25" customHeight="1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5" s="3" customFormat="1" ht="28.8" x14ac:dyDescent="0.25">
      <c r="A6" s="127" t="s">
        <v>4</v>
      </c>
      <c r="B6" s="127"/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7"/>
      <c r="N6" s="127"/>
    </row>
    <row r="7" spans="1:15" s="3" customFormat="1" ht="18" customHeight="1" x14ac:dyDescent="0.25">
      <c r="A7" s="116" t="s">
        <v>5</v>
      </c>
      <c r="B7" s="116"/>
      <c r="C7" s="116"/>
      <c r="D7" s="116"/>
      <c r="E7" s="116"/>
      <c r="F7" s="116"/>
      <c r="G7" s="116"/>
      <c r="H7" s="116"/>
      <c r="I7" s="116"/>
      <c r="J7" s="116"/>
      <c r="K7" s="116"/>
      <c r="L7" s="116"/>
      <c r="M7" s="116"/>
      <c r="N7" s="116"/>
    </row>
    <row r="8" spans="1:15" s="3" customFormat="1" ht="4.5" customHeight="1" thickBot="1" x14ac:dyDescent="0.3">
      <c r="A8" s="116"/>
      <c r="B8" s="116"/>
      <c r="C8" s="116"/>
      <c r="D8" s="116"/>
      <c r="E8" s="116"/>
      <c r="F8" s="116"/>
      <c r="G8" s="116"/>
      <c r="H8" s="116"/>
      <c r="I8" s="116"/>
      <c r="J8" s="116"/>
      <c r="K8" s="116"/>
      <c r="L8" s="116"/>
      <c r="M8" s="116"/>
      <c r="N8" s="116"/>
    </row>
    <row r="9" spans="1:15" ht="20.25" customHeight="1" thickTop="1" x14ac:dyDescent="0.25">
      <c r="A9" s="117" t="s">
        <v>6</v>
      </c>
      <c r="B9" s="118"/>
      <c r="C9" s="118"/>
      <c r="D9" s="118"/>
      <c r="E9" s="118"/>
      <c r="F9" s="118"/>
      <c r="G9" s="118"/>
      <c r="H9" s="118"/>
      <c r="I9" s="118"/>
      <c r="J9" s="118"/>
      <c r="K9" s="118"/>
      <c r="L9" s="118"/>
      <c r="M9" s="118"/>
      <c r="N9" s="119"/>
    </row>
    <row r="10" spans="1:15" ht="18" customHeight="1" x14ac:dyDescent="0.25">
      <c r="A10" s="120" t="s">
        <v>7</v>
      </c>
      <c r="B10" s="121"/>
      <c r="C10" s="121"/>
      <c r="D10" s="121"/>
      <c r="E10" s="121"/>
      <c r="F10" s="121"/>
      <c r="G10" s="121"/>
      <c r="H10" s="121"/>
      <c r="I10" s="121"/>
      <c r="J10" s="121"/>
      <c r="K10" s="121"/>
      <c r="L10" s="121"/>
      <c r="M10" s="121"/>
      <c r="N10" s="122"/>
    </row>
    <row r="11" spans="1:15" ht="19.5" customHeight="1" x14ac:dyDescent="0.25">
      <c r="A11" s="120" t="s">
        <v>72</v>
      </c>
      <c r="B11" s="121"/>
      <c r="C11" s="121"/>
      <c r="D11" s="121"/>
      <c r="E11" s="121"/>
      <c r="F11" s="121"/>
      <c r="G11" s="121"/>
      <c r="H11" s="121"/>
      <c r="I11" s="121"/>
      <c r="J11" s="121"/>
      <c r="K11" s="121"/>
      <c r="L11" s="121"/>
      <c r="M11" s="121"/>
      <c r="N11" s="122"/>
    </row>
    <row r="12" spans="1:15" ht="15.75" customHeight="1" x14ac:dyDescent="0.25">
      <c r="A12" s="4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6"/>
    </row>
    <row r="13" spans="1:15" ht="14.4" x14ac:dyDescent="0.3">
      <c r="A13" s="7" t="s">
        <v>9</v>
      </c>
      <c r="B13" s="8"/>
      <c r="C13" s="8"/>
      <c r="D13" s="9"/>
      <c r="E13" s="10"/>
      <c r="F13" s="10"/>
      <c r="G13" s="11" t="s">
        <v>73</v>
      </c>
      <c r="H13" s="10"/>
      <c r="I13" s="10"/>
      <c r="J13" s="12"/>
      <c r="K13" s="12"/>
      <c r="L13" s="12"/>
      <c r="M13" s="12"/>
      <c r="N13" s="13" t="s">
        <v>11</v>
      </c>
    </row>
    <row r="14" spans="1:15" ht="14.4" x14ac:dyDescent="0.25">
      <c r="A14" s="14" t="s">
        <v>12</v>
      </c>
      <c r="B14" s="15"/>
      <c r="C14" s="15"/>
      <c r="D14" s="16"/>
      <c r="E14" s="16"/>
      <c r="F14" s="16"/>
      <c r="G14" s="17" t="s">
        <v>74</v>
      </c>
      <c r="H14" s="16"/>
      <c r="I14" s="16"/>
      <c r="J14" s="18"/>
      <c r="K14" s="18"/>
      <c r="L14" s="18"/>
      <c r="M14" s="18"/>
      <c r="N14" s="19" t="s">
        <v>14</v>
      </c>
    </row>
    <row r="15" spans="1:15" ht="14.4" x14ac:dyDescent="0.25">
      <c r="A15" s="123" t="s">
        <v>15</v>
      </c>
      <c r="B15" s="124"/>
      <c r="C15" s="124"/>
      <c r="D15" s="124"/>
      <c r="E15" s="124"/>
      <c r="F15" s="125"/>
      <c r="G15" s="101" t="s">
        <v>16</v>
      </c>
      <c r="H15" s="100"/>
      <c r="I15" s="100"/>
      <c r="J15" s="100"/>
      <c r="K15" s="100"/>
      <c r="L15" s="100"/>
      <c r="M15" s="100"/>
      <c r="N15" s="102"/>
      <c r="O15" s="20"/>
    </row>
    <row r="16" spans="1:15" ht="14.4" x14ac:dyDescent="0.25">
      <c r="A16" s="21" t="s">
        <v>17</v>
      </c>
      <c r="B16" s="22"/>
      <c r="C16" s="22"/>
      <c r="D16" s="23"/>
      <c r="E16" s="24"/>
      <c r="F16" s="23"/>
      <c r="G16" s="25" t="s">
        <v>18</v>
      </c>
      <c r="H16" s="26"/>
      <c r="I16" s="26"/>
      <c r="J16" s="27"/>
      <c r="K16" s="27"/>
      <c r="L16" s="112" t="s">
        <v>19</v>
      </c>
      <c r="M16" s="112"/>
      <c r="N16" s="113"/>
      <c r="O16" s="28"/>
    </row>
    <row r="17" spans="1:16" ht="14.4" x14ac:dyDescent="0.3">
      <c r="A17" s="21" t="s">
        <v>20</v>
      </c>
      <c r="B17" s="22"/>
      <c r="C17" s="22"/>
      <c r="D17" s="29"/>
      <c r="E17" s="30"/>
      <c r="F17" s="31" t="s">
        <v>21</v>
      </c>
      <c r="G17" s="25" t="s">
        <v>22</v>
      </c>
      <c r="H17" s="26"/>
      <c r="I17" s="26"/>
      <c r="J17" s="27"/>
      <c r="K17" s="27"/>
      <c r="L17" s="32"/>
      <c r="M17" s="32"/>
      <c r="N17" s="33"/>
      <c r="O17" s="28"/>
    </row>
    <row r="18" spans="1:16" ht="14.4" x14ac:dyDescent="0.3">
      <c r="A18" s="21" t="s">
        <v>23</v>
      </c>
      <c r="B18" s="22"/>
      <c r="C18" s="22"/>
      <c r="D18" s="29"/>
      <c r="E18" s="30"/>
      <c r="F18" s="31" t="s">
        <v>24</v>
      </c>
      <c r="G18" s="34" t="s">
        <v>25</v>
      </c>
      <c r="H18" s="23"/>
      <c r="I18" s="23"/>
      <c r="J18" s="27"/>
      <c r="K18" s="27"/>
      <c r="L18" s="32"/>
      <c r="M18" s="32"/>
      <c r="N18" s="33"/>
      <c r="O18" s="28"/>
    </row>
    <row r="19" spans="1:16" ht="15" thickBot="1" x14ac:dyDescent="0.35">
      <c r="A19" s="21" t="s">
        <v>26</v>
      </c>
      <c r="B19" s="35"/>
      <c r="C19" s="35"/>
      <c r="D19" s="36"/>
      <c r="F19" s="31" t="s">
        <v>27</v>
      </c>
      <c r="G19" s="34" t="s">
        <v>28</v>
      </c>
      <c r="H19" s="23"/>
      <c r="I19" s="23"/>
      <c r="J19" s="27"/>
      <c r="K19" s="27"/>
      <c r="L19" s="32"/>
      <c r="M19" s="32"/>
      <c r="N19" s="33" t="s">
        <v>29</v>
      </c>
      <c r="O19" s="28"/>
    </row>
    <row r="20" spans="1:16" ht="15" thickTop="1" thickBot="1" x14ac:dyDescent="0.3">
      <c r="A20" s="37"/>
      <c r="B20" s="38"/>
      <c r="C20" s="38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40"/>
    </row>
    <row r="21" spans="1:16" s="41" customFormat="1" ht="19.5" customHeight="1" thickTop="1" x14ac:dyDescent="0.25">
      <c r="A21" s="114" t="s">
        <v>30</v>
      </c>
      <c r="B21" s="97" t="s">
        <v>31</v>
      </c>
      <c r="C21" s="97" t="s">
        <v>32</v>
      </c>
      <c r="D21" s="97" t="s">
        <v>79</v>
      </c>
      <c r="E21" s="97" t="s">
        <v>33</v>
      </c>
      <c r="F21" s="97" t="s">
        <v>34</v>
      </c>
      <c r="G21" s="93" t="s">
        <v>35</v>
      </c>
      <c r="H21" s="97" t="s">
        <v>36</v>
      </c>
      <c r="I21" s="97" t="s">
        <v>37</v>
      </c>
      <c r="J21" s="93" t="s">
        <v>38</v>
      </c>
      <c r="K21" s="95" t="s">
        <v>39</v>
      </c>
      <c r="L21" s="97" t="s">
        <v>40</v>
      </c>
      <c r="M21" s="106" t="s">
        <v>41</v>
      </c>
      <c r="N21" s="108" t="s">
        <v>42</v>
      </c>
    </row>
    <row r="22" spans="1:16" s="41" customFormat="1" ht="19.5" customHeight="1" thickBot="1" x14ac:dyDescent="0.3">
      <c r="A22" s="115"/>
      <c r="B22" s="98"/>
      <c r="C22" s="98"/>
      <c r="D22" s="98"/>
      <c r="E22" s="98"/>
      <c r="F22" s="98"/>
      <c r="G22" s="94"/>
      <c r="H22" s="98"/>
      <c r="I22" s="98"/>
      <c r="J22" s="94"/>
      <c r="K22" s="96"/>
      <c r="L22" s="98"/>
      <c r="M22" s="107"/>
      <c r="N22" s="109"/>
    </row>
    <row r="23" spans="1:16" s="53" customFormat="1" ht="22.05" customHeight="1" thickTop="1" x14ac:dyDescent="0.3">
      <c r="A23" s="42">
        <v>1</v>
      </c>
      <c r="B23" s="43">
        <v>123</v>
      </c>
      <c r="C23" s="44">
        <f>VLOOKUP(B23,[1]список!Print_Area,3)</f>
        <v>10114018430</v>
      </c>
      <c r="D23" s="44" t="str">
        <f>VLOOKUP(B23,[1]список!Print_Area,2)</f>
        <v>ПЕТРОВА Анна Алексеевна</v>
      </c>
      <c r="E23" s="45">
        <f>VLOOKUP(B23,[1]список!Print_Area,4)</f>
        <v>39587</v>
      </c>
      <c r="F23" s="44" t="str">
        <f>VLOOKUP(B23,[1]список!Print_Area,5)</f>
        <v>КМС</v>
      </c>
      <c r="G23" s="46" t="str">
        <f>VLOOKUP(B23,[1]список!Print_Area,6)</f>
        <v>Свердловская область</v>
      </c>
      <c r="H23" s="47"/>
      <c r="I23" s="47">
        <v>0</v>
      </c>
      <c r="J23" s="48">
        <v>3.1851851851851853E-2</v>
      </c>
      <c r="K23" s="49"/>
      <c r="L23" s="50">
        <f>1.1666/(J23/1)</f>
        <v>36.625813953488375</v>
      </c>
      <c r="M23" s="51"/>
      <c r="N23" s="52"/>
    </row>
    <row r="24" spans="1:16" s="56" customFormat="1" ht="22.05" customHeight="1" x14ac:dyDescent="0.25">
      <c r="A24" s="42">
        <v>2</v>
      </c>
      <c r="B24" s="43">
        <v>109</v>
      </c>
      <c r="C24" s="44">
        <f>VLOOKUP(B24,[1]список!Print_Area,3)</f>
        <v>10112255656</v>
      </c>
      <c r="D24" s="44" t="str">
        <f>VLOOKUP(B24,[1]список!Print_Area,2)</f>
        <v>ГАРАЙШИНА Виктория Максимовна</v>
      </c>
      <c r="E24" s="45">
        <f>VLOOKUP(B24,[1]список!Print_Area,4)</f>
        <v>39471</v>
      </c>
      <c r="F24" s="44" t="str">
        <f>VLOOKUP(B24,[1]список!Print_Area,5)</f>
        <v>КМС</v>
      </c>
      <c r="G24" s="46" t="str">
        <f>VLOOKUP(B24,[1]список!Print_Area,6)</f>
        <v>Свердловская область</v>
      </c>
      <c r="H24" s="47"/>
      <c r="I24" s="47">
        <v>0</v>
      </c>
      <c r="J24" s="48">
        <v>3.1851851851851853E-2</v>
      </c>
      <c r="K24" s="54">
        <f>J24-J23</f>
        <v>0</v>
      </c>
      <c r="L24" s="50">
        <f t="shared" ref="L24:L25" si="0">1.1666/(J24/1)</f>
        <v>36.625813953488375</v>
      </c>
      <c r="M24" s="43"/>
      <c r="N24" s="55"/>
    </row>
    <row r="25" spans="1:16" s="56" customFormat="1" ht="22.05" customHeight="1" x14ac:dyDescent="0.25">
      <c r="A25" s="42">
        <v>3</v>
      </c>
      <c r="B25" s="43">
        <v>31</v>
      </c>
      <c r="C25" s="44">
        <f>VLOOKUP(B25,[1]список!Print_Area,3)</f>
        <v>10118768804</v>
      </c>
      <c r="D25" s="44" t="str">
        <f>VLOOKUP(B25,[1]список!Print_Area,2)</f>
        <v>ВОРОНЧЕНКО Варвара Юрьевна</v>
      </c>
      <c r="E25" s="45">
        <f>VLOOKUP(B25,[1]список!Print_Area,4)</f>
        <v>39762</v>
      </c>
      <c r="F25" s="44" t="str">
        <f>VLOOKUP(B25,[1]список!Print_Area,5)</f>
        <v>1 СР</v>
      </c>
      <c r="G25" s="46" t="str">
        <f>VLOOKUP(B25,[1]список!Print_Area,6)</f>
        <v>Омская область</v>
      </c>
      <c r="H25" s="47"/>
      <c r="I25" s="47"/>
      <c r="J25" s="48">
        <v>3.3726851851851855E-2</v>
      </c>
      <c r="K25" s="54">
        <f>J25-J23</f>
        <v>1.8750000000000017E-3</v>
      </c>
      <c r="L25" s="50">
        <f t="shared" si="0"/>
        <v>34.589649965682909</v>
      </c>
      <c r="M25" s="43"/>
      <c r="N25" s="55"/>
    </row>
    <row r="26" spans="1:16" s="56" customFormat="1" ht="22.05" customHeight="1" x14ac:dyDescent="0.25">
      <c r="A26" s="57" t="s">
        <v>75</v>
      </c>
      <c r="B26" s="43">
        <v>157</v>
      </c>
      <c r="C26" s="44">
        <f>VLOOKUP(B26,[1]список!Print_Area,3)</f>
        <v>10124632452</v>
      </c>
      <c r="D26" s="44" t="str">
        <f>VLOOKUP(B26,[1]список!Print_Area,2)</f>
        <v>КОСТРОМИЧЕВА Софья Алексеевна</v>
      </c>
      <c r="E26" s="45">
        <f>VLOOKUP(B26,[1]список!Print_Area,4)</f>
        <v>39379</v>
      </c>
      <c r="F26" s="44" t="str">
        <f>VLOOKUP(B26,[1]список!Print_Area,5)</f>
        <v>1 СР</v>
      </c>
      <c r="G26" s="46" t="str">
        <f>VLOOKUP(B26,[1]список!Print_Area,6)</f>
        <v>Свердловская область</v>
      </c>
      <c r="H26" s="47"/>
      <c r="I26" s="47">
        <v>0</v>
      </c>
      <c r="J26" s="48"/>
      <c r="K26" s="54"/>
      <c r="L26" s="50"/>
      <c r="M26" s="43"/>
      <c r="N26" s="55"/>
    </row>
    <row r="27" spans="1:16" x14ac:dyDescent="0.25">
      <c r="A27" s="110"/>
      <c r="B27" s="111"/>
      <c r="C27" s="111"/>
      <c r="D27" s="111"/>
      <c r="E27" s="111"/>
      <c r="F27" s="111"/>
      <c r="G27" s="111"/>
      <c r="H27" s="61"/>
      <c r="I27" s="61"/>
      <c r="N27" s="6"/>
    </row>
    <row r="28" spans="1:16" s="63" customFormat="1" ht="14.4" x14ac:dyDescent="0.25">
      <c r="A28" s="99" t="s">
        <v>43</v>
      </c>
      <c r="B28" s="100"/>
      <c r="C28" s="100"/>
      <c r="D28" s="100"/>
      <c r="E28" s="100"/>
      <c r="F28" s="100"/>
      <c r="G28" s="101" t="s">
        <v>44</v>
      </c>
      <c r="H28" s="100"/>
      <c r="I28" s="100"/>
      <c r="J28" s="100"/>
      <c r="K28" s="100"/>
      <c r="L28" s="100"/>
      <c r="M28" s="100"/>
      <c r="N28" s="102"/>
      <c r="O28" s="62"/>
      <c r="P28" s="62"/>
    </row>
    <row r="29" spans="1:16" ht="14.4" x14ac:dyDescent="0.25">
      <c r="A29" s="64" t="s">
        <v>45</v>
      </c>
      <c r="B29" s="65"/>
      <c r="C29" s="65"/>
      <c r="D29" s="65"/>
      <c r="E29" s="65"/>
      <c r="F29" s="65"/>
      <c r="G29" s="65" t="s">
        <v>46</v>
      </c>
      <c r="H29" s="65"/>
      <c r="I29" s="65"/>
      <c r="J29" s="65"/>
      <c r="K29" s="66">
        <v>2</v>
      </c>
      <c r="L29" s="65"/>
      <c r="M29" s="65" t="s">
        <v>47</v>
      </c>
      <c r="N29" s="67">
        <f>COUNTIF(F$21:F26,"ЗМС")</f>
        <v>0</v>
      </c>
      <c r="O29" s="65"/>
      <c r="P29" s="65"/>
    </row>
    <row r="30" spans="1:16" ht="14.4" x14ac:dyDescent="0.25">
      <c r="A30" s="64" t="s">
        <v>48</v>
      </c>
      <c r="B30" s="65"/>
      <c r="C30" s="65"/>
      <c r="D30" s="65"/>
      <c r="E30" s="65"/>
      <c r="F30" s="65"/>
      <c r="G30" s="65" t="s">
        <v>49</v>
      </c>
      <c r="H30" s="65"/>
      <c r="I30" s="65"/>
      <c r="J30" s="65"/>
      <c r="K30" s="66">
        <v>4</v>
      </c>
      <c r="L30" s="65"/>
      <c r="M30" s="65" t="s">
        <v>50</v>
      </c>
      <c r="N30" s="67">
        <f>COUNTIF(F$21:F26,"МСМК")</f>
        <v>0</v>
      </c>
      <c r="O30" s="65"/>
      <c r="P30" s="65"/>
    </row>
    <row r="31" spans="1:16" ht="14.4" x14ac:dyDescent="0.25">
      <c r="A31" s="64" t="s">
        <v>51</v>
      </c>
      <c r="B31" s="65"/>
      <c r="C31" s="65"/>
      <c r="D31" s="65"/>
      <c r="E31" s="65"/>
      <c r="F31" s="65"/>
      <c r="G31" s="65" t="s">
        <v>52</v>
      </c>
      <c r="H31" s="65"/>
      <c r="I31" s="65"/>
      <c r="J31" s="65"/>
      <c r="K31" s="66">
        <v>4</v>
      </c>
      <c r="L31" s="65"/>
      <c r="M31" s="65" t="s">
        <v>53</v>
      </c>
      <c r="N31" s="67">
        <f>COUNTIF(F$21:F26,"МС")</f>
        <v>0</v>
      </c>
      <c r="O31" s="65"/>
      <c r="P31" s="65"/>
    </row>
    <row r="32" spans="1:16" ht="14.4" x14ac:dyDescent="0.25">
      <c r="A32" s="64" t="s">
        <v>54</v>
      </c>
      <c r="B32" s="65"/>
      <c r="C32" s="65"/>
      <c r="D32" s="65"/>
      <c r="E32" s="65"/>
      <c r="F32" s="65"/>
      <c r="G32" s="65" t="s">
        <v>55</v>
      </c>
      <c r="H32" s="65"/>
      <c r="I32" s="65"/>
      <c r="J32" s="65"/>
      <c r="K32" s="66">
        <v>3</v>
      </c>
      <c r="L32" s="65"/>
      <c r="M32" s="65" t="s">
        <v>56</v>
      </c>
      <c r="N32" s="67">
        <f>COUNTIF(F$21:F26,"КМС")</f>
        <v>2</v>
      </c>
      <c r="O32" s="65"/>
      <c r="P32" s="65"/>
    </row>
    <row r="33" spans="1:16" ht="14.4" x14ac:dyDescent="0.25">
      <c r="A33" s="64"/>
      <c r="B33" s="65"/>
      <c r="C33" s="65"/>
      <c r="D33" s="65"/>
      <c r="E33" s="65"/>
      <c r="F33" s="65"/>
      <c r="G33" s="65" t="s">
        <v>57</v>
      </c>
      <c r="H33" s="65"/>
      <c r="I33" s="65"/>
      <c r="J33" s="65"/>
      <c r="K33" s="66" t="s">
        <v>58</v>
      </c>
      <c r="L33" s="65"/>
      <c r="M33" s="65" t="s">
        <v>59</v>
      </c>
      <c r="N33" s="67">
        <f>COUNTIF(F$22:F27,"1 СР")</f>
        <v>2</v>
      </c>
      <c r="O33" s="65"/>
      <c r="P33" s="65"/>
    </row>
    <row r="34" spans="1:16" ht="14.4" x14ac:dyDescent="0.25">
      <c r="A34" s="64"/>
      <c r="B34" s="65"/>
      <c r="C34" s="65"/>
      <c r="D34" s="65"/>
      <c r="E34" s="65"/>
      <c r="F34" s="65"/>
      <c r="G34" s="68" t="s">
        <v>60</v>
      </c>
      <c r="H34" s="68"/>
      <c r="I34" s="68"/>
      <c r="J34" s="68"/>
      <c r="K34" s="69" t="s">
        <v>76</v>
      </c>
      <c r="L34" s="68"/>
      <c r="M34" s="68" t="s">
        <v>61</v>
      </c>
      <c r="N34" s="67">
        <f>COUNTIF(F$22:F28,"2 СР")</f>
        <v>0</v>
      </c>
      <c r="O34" s="68"/>
      <c r="P34" s="68"/>
    </row>
    <row r="35" spans="1:16" ht="14.4" x14ac:dyDescent="0.25">
      <c r="A35" s="70"/>
      <c r="B35" s="66"/>
      <c r="C35" s="66"/>
      <c r="D35" s="66"/>
      <c r="E35" s="66"/>
      <c r="F35" s="66"/>
      <c r="G35" s="65" t="s">
        <v>62</v>
      </c>
      <c r="H35" s="65"/>
      <c r="I35" s="65"/>
      <c r="J35" s="65"/>
      <c r="K35" s="66">
        <v>0</v>
      </c>
      <c r="L35" s="65"/>
      <c r="M35" s="65" t="s">
        <v>63</v>
      </c>
      <c r="N35" s="67">
        <f>COUNTIF(F$20:F26,"3 СР")</f>
        <v>0</v>
      </c>
      <c r="O35" s="65"/>
      <c r="P35" s="65"/>
    </row>
    <row r="36" spans="1:16" ht="14.4" x14ac:dyDescent="0.25">
      <c r="A36" s="70"/>
      <c r="B36" s="66"/>
      <c r="C36" s="66"/>
      <c r="D36" s="66"/>
      <c r="E36" s="66"/>
      <c r="F36" s="66"/>
      <c r="G36" s="68" t="s">
        <v>64</v>
      </c>
      <c r="H36" s="68"/>
      <c r="I36" s="68"/>
      <c r="J36" s="68"/>
      <c r="K36" s="69" t="s">
        <v>58</v>
      </c>
      <c r="L36" s="68"/>
      <c r="M36" s="68"/>
      <c r="N36" s="71"/>
      <c r="O36" s="68"/>
      <c r="P36" s="68"/>
    </row>
    <row r="37" spans="1:16" x14ac:dyDescent="0.25">
      <c r="A37" s="72"/>
      <c r="B37" s="73"/>
      <c r="C37" s="74"/>
      <c r="D37" s="75"/>
      <c r="E37" s="75"/>
      <c r="F37" s="75"/>
      <c r="G37" s="75"/>
      <c r="H37" s="75"/>
      <c r="I37" s="75"/>
      <c r="J37" s="76"/>
      <c r="K37" s="75"/>
      <c r="L37" s="77"/>
      <c r="M37" s="75"/>
      <c r="N37" s="78"/>
      <c r="O37" s="75"/>
      <c r="P37" s="75"/>
    </row>
    <row r="38" spans="1:16" ht="15.6" x14ac:dyDescent="0.25">
      <c r="A38" s="103" t="s">
        <v>65</v>
      </c>
      <c r="B38" s="104"/>
      <c r="C38" s="104"/>
      <c r="D38" s="104" t="s">
        <v>66</v>
      </c>
      <c r="E38" s="104"/>
      <c r="F38" s="104"/>
      <c r="G38" s="104"/>
      <c r="H38" s="79"/>
      <c r="I38" s="79"/>
      <c r="J38" s="104" t="s">
        <v>67</v>
      </c>
      <c r="K38" s="104"/>
      <c r="L38" s="104"/>
      <c r="M38" s="104"/>
      <c r="N38" s="105"/>
      <c r="O38" s="80"/>
      <c r="P38" s="80"/>
    </row>
    <row r="39" spans="1:16" x14ac:dyDescent="0.25">
      <c r="A39" s="86"/>
      <c r="B39" s="87"/>
      <c r="C39" s="87"/>
      <c r="D39" s="87"/>
      <c r="E39" s="92"/>
      <c r="F39" s="92"/>
      <c r="G39" s="92"/>
      <c r="H39" s="73"/>
      <c r="I39" s="73"/>
      <c r="J39" s="75"/>
      <c r="K39" s="75"/>
      <c r="L39" s="75"/>
      <c r="M39" s="75"/>
      <c r="N39" s="81"/>
      <c r="O39" s="75"/>
      <c r="P39" s="75"/>
    </row>
    <row r="40" spans="1:16" x14ac:dyDescent="0.25">
      <c r="A40" s="82"/>
      <c r="B40" s="73"/>
      <c r="C40" s="73"/>
      <c r="D40" s="73"/>
      <c r="E40" s="73"/>
      <c r="F40" s="73"/>
      <c r="G40" s="73"/>
      <c r="H40" s="73"/>
      <c r="I40" s="73"/>
      <c r="J40" s="75"/>
      <c r="K40" s="75"/>
      <c r="L40" s="75"/>
      <c r="M40" s="75"/>
      <c r="N40" s="78"/>
      <c r="O40" s="75"/>
      <c r="P40" s="75"/>
    </row>
    <row r="41" spans="1:16" x14ac:dyDescent="0.25">
      <c r="A41" s="82"/>
      <c r="B41" s="73"/>
      <c r="C41" s="73"/>
      <c r="D41" s="73"/>
      <c r="E41" s="73"/>
      <c r="F41" s="73"/>
      <c r="G41" s="73"/>
      <c r="H41" s="73"/>
      <c r="I41" s="73"/>
      <c r="J41" s="75"/>
      <c r="K41" s="75"/>
      <c r="L41" s="75"/>
      <c r="M41" s="75"/>
      <c r="N41" s="78"/>
      <c r="O41" s="75"/>
      <c r="P41" s="75"/>
    </row>
    <row r="42" spans="1:16" x14ac:dyDescent="0.25">
      <c r="A42" s="72"/>
      <c r="B42" s="75"/>
      <c r="C42" s="75"/>
      <c r="D42" s="73"/>
      <c r="E42" s="73"/>
      <c r="F42" s="73"/>
      <c r="G42" s="75"/>
      <c r="H42" s="75"/>
      <c r="I42" s="75"/>
      <c r="J42" s="73"/>
      <c r="K42" s="75"/>
      <c r="L42" s="75"/>
      <c r="M42" s="75"/>
      <c r="N42" s="78"/>
      <c r="P42" s="75"/>
    </row>
    <row r="43" spans="1:16" x14ac:dyDescent="0.25">
      <c r="A43" s="86"/>
      <c r="B43" s="87"/>
      <c r="C43" s="87"/>
      <c r="D43" s="87"/>
      <c r="E43" s="88"/>
      <c r="F43" s="88"/>
      <c r="G43" s="88"/>
      <c r="H43" s="73"/>
      <c r="I43" s="73"/>
      <c r="J43" s="75"/>
      <c r="K43" s="75"/>
      <c r="L43" s="75"/>
      <c r="M43" s="75"/>
      <c r="N43" s="83"/>
      <c r="O43" s="75"/>
      <c r="P43" s="75"/>
    </row>
    <row r="44" spans="1:16" ht="16.2" thickBot="1" x14ac:dyDescent="0.3">
      <c r="A44" s="89"/>
      <c r="B44" s="90"/>
      <c r="C44" s="90"/>
      <c r="D44" s="90" t="s">
        <v>21</v>
      </c>
      <c r="E44" s="90"/>
      <c r="F44" s="90"/>
      <c r="G44" s="90"/>
      <c r="H44" s="84"/>
      <c r="I44" s="84"/>
      <c r="J44" s="90" t="s">
        <v>24</v>
      </c>
      <c r="K44" s="90"/>
      <c r="L44" s="90"/>
      <c r="M44" s="90"/>
      <c r="N44" s="91"/>
      <c r="O44" s="85"/>
      <c r="P44" s="85"/>
    </row>
    <row r="45" spans="1:16" ht="14.4" thickTop="1" x14ac:dyDescent="0.25"/>
  </sheetData>
  <mergeCells count="41">
    <mergeCell ref="A7:N7"/>
    <mergeCell ref="A1:N1"/>
    <mergeCell ref="A2:N2"/>
    <mergeCell ref="A3:N3"/>
    <mergeCell ref="A4:N4"/>
    <mergeCell ref="A6:N6"/>
    <mergeCell ref="A8:N8"/>
    <mergeCell ref="A9:N9"/>
    <mergeCell ref="A10:N10"/>
    <mergeCell ref="A11:N11"/>
    <mergeCell ref="A15:F15"/>
    <mergeCell ref="G15:N15"/>
    <mergeCell ref="L16:N16"/>
    <mergeCell ref="A21:A22"/>
    <mergeCell ref="B21:B22"/>
    <mergeCell ref="C21:C22"/>
    <mergeCell ref="D21:D22"/>
    <mergeCell ref="E21:E22"/>
    <mergeCell ref="F21:F22"/>
    <mergeCell ref="G21:G22"/>
    <mergeCell ref="H21:H22"/>
    <mergeCell ref="I21:I22"/>
    <mergeCell ref="A39:D39"/>
    <mergeCell ref="E39:G39"/>
    <mergeCell ref="J21:J22"/>
    <mergeCell ref="K21:K22"/>
    <mergeCell ref="L21:L22"/>
    <mergeCell ref="A28:F28"/>
    <mergeCell ref="G28:N28"/>
    <mergeCell ref="A38:C38"/>
    <mergeCell ref="D38:G38"/>
    <mergeCell ref="J38:N38"/>
    <mergeCell ref="M21:M22"/>
    <mergeCell ref="N21:N22"/>
    <mergeCell ref="A27:E27"/>
    <mergeCell ref="F27:G27"/>
    <mergeCell ref="A43:D43"/>
    <mergeCell ref="E43:G43"/>
    <mergeCell ref="A44:C44"/>
    <mergeCell ref="D44:G44"/>
    <mergeCell ref="J44:N44"/>
  </mergeCells>
  <printOptions horizontalCentered="1"/>
  <pageMargins left="0.19685039370078741" right="0.19685039370078741" top="0.9055118110236221" bottom="0.86614173228346458" header="0.15748031496062992" footer="0.11811023622047245"/>
  <pageSetup paperSize="9" scale="58" fitToHeight="0" orientation="portrait" r:id="rId1"/>
  <headerFooter alignWithMargins="0">
    <oddHeader>&amp;L&amp;"Calibri,полужирный курсив"&amp;UРЕЗУЛЬТАТЫ НА САЙТЕ WWW.FVSR&amp;R&amp;"Calibri,полужирный курсив"&amp;UФЕДЕРАЦИЯ ВЕЛОСИПЕДНОГО СПОРТА РОССИИ - WWW.FVSR.RU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30BA6C-8176-47C1-9963-613769F704C3}">
  <sheetPr>
    <tabColor rgb="FFFF0000"/>
  </sheetPr>
  <dimension ref="A1:P49"/>
  <sheetViews>
    <sheetView view="pageBreakPreview" zoomScale="50" zoomScaleNormal="80" zoomScaleSheetLayoutView="50" workbookViewId="0">
      <selection activeCell="D21" sqref="D21:D22"/>
    </sheetView>
  </sheetViews>
  <sheetFormatPr defaultColWidth="9.21875" defaultRowHeight="13.8" x14ac:dyDescent="0.25"/>
  <cols>
    <col min="1" max="1" width="7" style="1" customWidth="1"/>
    <col min="2" max="2" width="7.77734375" style="61" customWidth="1"/>
    <col min="3" max="3" width="14.21875" style="61" customWidth="1"/>
    <col min="4" max="4" width="38.77734375" style="1" customWidth="1"/>
    <col min="5" max="5" width="12.88671875" style="1" customWidth="1"/>
    <col min="6" max="6" width="9.5546875" style="1" customWidth="1"/>
    <col min="7" max="7" width="25.44140625" style="1" customWidth="1"/>
    <col min="8" max="8" width="11.44140625" style="1" hidden="1" customWidth="1"/>
    <col min="9" max="9" width="11.5546875" style="1" hidden="1" customWidth="1"/>
    <col min="10" max="10" width="10.77734375" style="1" customWidth="1"/>
    <col min="11" max="11" width="12.33203125" style="1" customWidth="1"/>
    <col min="12" max="12" width="9.88671875" style="1" customWidth="1"/>
    <col min="13" max="13" width="12.77734375" style="1" customWidth="1"/>
    <col min="14" max="14" width="8.5546875" style="1" customWidth="1"/>
    <col min="15" max="16384" width="9.21875" style="1"/>
  </cols>
  <sheetData>
    <row r="1" spans="1:15" ht="15.75" customHeight="1" x14ac:dyDescent="0.25">
      <c r="A1" s="126" t="s">
        <v>0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</row>
    <row r="2" spans="1:15" ht="15.75" customHeight="1" x14ac:dyDescent="0.25">
      <c r="A2" s="126" t="s">
        <v>1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</row>
    <row r="3" spans="1:15" ht="18" x14ac:dyDescent="0.25">
      <c r="A3" s="126" t="s">
        <v>2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</row>
    <row r="4" spans="1:15" ht="18" x14ac:dyDescent="0.25">
      <c r="A4" s="126" t="s">
        <v>3</v>
      </c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</row>
    <row r="5" spans="1:15" ht="5.25" customHeight="1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5" s="3" customFormat="1" ht="28.8" x14ac:dyDescent="0.25">
      <c r="A6" s="127" t="s">
        <v>4</v>
      </c>
      <c r="B6" s="127"/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7"/>
      <c r="N6" s="127"/>
    </row>
    <row r="7" spans="1:15" s="3" customFormat="1" ht="18" customHeight="1" x14ac:dyDescent="0.25">
      <c r="A7" s="116" t="s">
        <v>5</v>
      </c>
      <c r="B7" s="116"/>
      <c r="C7" s="116"/>
      <c r="D7" s="116"/>
      <c r="E7" s="116"/>
      <c r="F7" s="116"/>
      <c r="G7" s="116"/>
      <c r="H7" s="116"/>
      <c r="I7" s="116"/>
      <c r="J7" s="116"/>
      <c r="K7" s="116"/>
      <c r="L7" s="116"/>
      <c r="M7" s="116"/>
      <c r="N7" s="116"/>
    </row>
    <row r="8" spans="1:15" s="3" customFormat="1" ht="4.5" customHeight="1" thickBot="1" x14ac:dyDescent="0.3">
      <c r="A8" s="116"/>
      <c r="B8" s="116"/>
      <c r="C8" s="116"/>
      <c r="D8" s="116"/>
      <c r="E8" s="116"/>
      <c r="F8" s="116"/>
      <c r="G8" s="116"/>
      <c r="H8" s="116"/>
      <c r="I8" s="116"/>
      <c r="J8" s="116"/>
      <c r="K8" s="116"/>
      <c r="L8" s="116"/>
      <c r="M8" s="116"/>
      <c r="N8" s="116"/>
    </row>
    <row r="9" spans="1:15" ht="20.25" customHeight="1" thickTop="1" x14ac:dyDescent="0.25">
      <c r="A9" s="117" t="s">
        <v>6</v>
      </c>
      <c r="B9" s="118"/>
      <c r="C9" s="118"/>
      <c r="D9" s="118"/>
      <c r="E9" s="118"/>
      <c r="F9" s="118"/>
      <c r="G9" s="118"/>
      <c r="H9" s="118"/>
      <c r="I9" s="118"/>
      <c r="J9" s="118"/>
      <c r="K9" s="118"/>
      <c r="L9" s="118"/>
      <c r="M9" s="118"/>
      <c r="N9" s="119"/>
    </row>
    <row r="10" spans="1:15" ht="18" customHeight="1" x14ac:dyDescent="0.25">
      <c r="A10" s="120" t="s">
        <v>7</v>
      </c>
      <c r="B10" s="121"/>
      <c r="C10" s="121"/>
      <c r="D10" s="121"/>
      <c r="E10" s="121"/>
      <c r="F10" s="121"/>
      <c r="G10" s="121"/>
      <c r="H10" s="121"/>
      <c r="I10" s="121"/>
      <c r="J10" s="121"/>
      <c r="K10" s="121"/>
      <c r="L10" s="121"/>
      <c r="M10" s="121"/>
      <c r="N10" s="122"/>
    </row>
    <row r="11" spans="1:15" ht="19.5" customHeight="1" x14ac:dyDescent="0.25">
      <c r="A11" s="120" t="s">
        <v>77</v>
      </c>
      <c r="B11" s="121"/>
      <c r="C11" s="121"/>
      <c r="D11" s="121"/>
      <c r="E11" s="121"/>
      <c r="F11" s="121"/>
      <c r="G11" s="121"/>
      <c r="H11" s="121"/>
      <c r="I11" s="121"/>
      <c r="J11" s="121"/>
      <c r="K11" s="121"/>
      <c r="L11" s="121"/>
      <c r="M11" s="121"/>
      <c r="N11" s="122"/>
    </row>
    <row r="12" spans="1:15" ht="15.75" customHeight="1" x14ac:dyDescent="0.25">
      <c r="A12" s="4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6"/>
    </row>
    <row r="13" spans="1:15" ht="14.4" x14ac:dyDescent="0.3">
      <c r="A13" s="7" t="s">
        <v>9</v>
      </c>
      <c r="B13" s="8"/>
      <c r="C13" s="8"/>
      <c r="D13" s="9"/>
      <c r="E13" s="10"/>
      <c r="F13" s="10"/>
      <c r="G13" s="11" t="s">
        <v>73</v>
      </c>
      <c r="H13" s="10"/>
      <c r="I13" s="10"/>
      <c r="J13" s="12"/>
      <c r="K13" s="12"/>
      <c r="L13" s="12"/>
      <c r="M13" s="12"/>
      <c r="N13" s="13" t="s">
        <v>11</v>
      </c>
    </row>
    <row r="14" spans="1:15" ht="14.4" x14ac:dyDescent="0.25">
      <c r="A14" s="14" t="s">
        <v>12</v>
      </c>
      <c r="B14" s="15"/>
      <c r="C14" s="15"/>
      <c r="D14" s="16"/>
      <c r="E14" s="16"/>
      <c r="F14" s="16"/>
      <c r="G14" s="17" t="s">
        <v>74</v>
      </c>
      <c r="H14" s="16"/>
      <c r="I14" s="16"/>
      <c r="J14" s="18"/>
      <c r="K14" s="18"/>
      <c r="L14" s="18"/>
      <c r="M14" s="18"/>
      <c r="N14" s="19" t="s">
        <v>14</v>
      </c>
    </row>
    <row r="15" spans="1:15" ht="14.4" x14ac:dyDescent="0.25">
      <c r="A15" s="123" t="s">
        <v>15</v>
      </c>
      <c r="B15" s="124"/>
      <c r="C15" s="124"/>
      <c r="D15" s="124"/>
      <c r="E15" s="124"/>
      <c r="F15" s="125"/>
      <c r="G15" s="101" t="s">
        <v>16</v>
      </c>
      <c r="H15" s="100"/>
      <c r="I15" s="100"/>
      <c r="J15" s="100"/>
      <c r="K15" s="100"/>
      <c r="L15" s="100"/>
      <c r="M15" s="100"/>
      <c r="N15" s="102"/>
      <c r="O15" s="20"/>
    </row>
    <row r="16" spans="1:15" ht="14.4" x14ac:dyDescent="0.25">
      <c r="A16" s="21" t="s">
        <v>17</v>
      </c>
      <c r="B16" s="22"/>
      <c r="C16" s="22"/>
      <c r="D16" s="23"/>
      <c r="E16" s="24"/>
      <c r="F16" s="23"/>
      <c r="G16" s="25" t="s">
        <v>18</v>
      </c>
      <c r="H16" s="26"/>
      <c r="I16" s="26"/>
      <c r="J16" s="27"/>
      <c r="K16" s="27"/>
      <c r="L16" s="112" t="s">
        <v>19</v>
      </c>
      <c r="M16" s="112"/>
      <c r="N16" s="113"/>
      <c r="O16" s="28"/>
    </row>
    <row r="17" spans="1:16" ht="14.4" x14ac:dyDescent="0.3">
      <c r="A17" s="21" t="s">
        <v>20</v>
      </c>
      <c r="B17" s="22"/>
      <c r="C17" s="22"/>
      <c r="D17" s="29"/>
      <c r="E17" s="30"/>
      <c r="F17" s="31" t="s">
        <v>21</v>
      </c>
      <c r="G17" s="25" t="s">
        <v>22</v>
      </c>
      <c r="H17" s="26"/>
      <c r="I17" s="26"/>
      <c r="J17" s="27"/>
      <c r="K17" s="27"/>
      <c r="L17" s="32"/>
      <c r="M17" s="32"/>
      <c r="N17" s="33"/>
      <c r="O17" s="28"/>
    </row>
    <row r="18" spans="1:16" ht="14.4" x14ac:dyDescent="0.3">
      <c r="A18" s="21" t="s">
        <v>23</v>
      </c>
      <c r="B18" s="22"/>
      <c r="C18" s="22"/>
      <c r="D18" s="29"/>
      <c r="E18" s="30"/>
      <c r="F18" s="31" t="s">
        <v>24</v>
      </c>
      <c r="G18" s="34" t="s">
        <v>25</v>
      </c>
      <c r="H18" s="23"/>
      <c r="I18" s="23"/>
      <c r="J18" s="27"/>
      <c r="K18" s="27"/>
      <c r="L18" s="32"/>
      <c r="M18" s="32"/>
      <c r="N18" s="33"/>
      <c r="O18" s="28"/>
    </row>
    <row r="19" spans="1:16" ht="15" thickBot="1" x14ac:dyDescent="0.35">
      <c r="A19" s="21" t="s">
        <v>26</v>
      </c>
      <c r="B19" s="35"/>
      <c r="C19" s="35"/>
      <c r="D19" s="36"/>
      <c r="F19" s="31" t="s">
        <v>27</v>
      </c>
      <c r="G19" s="34" t="s">
        <v>28</v>
      </c>
      <c r="H19" s="23"/>
      <c r="I19" s="23"/>
      <c r="J19" s="27"/>
      <c r="K19" s="27"/>
      <c r="L19" s="32"/>
      <c r="M19" s="32"/>
      <c r="N19" s="33" t="s">
        <v>71</v>
      </c>
      <c r="O19" s="28"/>
    </row>
    <row r="20" spans="1:16" ht="15" thickTop="1" thickBot="1" x14ac:dyDescent="0.3">
      <c r="A20" s="37"/>
      <c r="B20" s="38"/>
      <c r="C20" s="38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40"/>
    </row>
    <row r="21" spans="1:16" s="41" customFormat="1" ht="19.5" customHeight="1" thickTop="1" x14ac:dyDescent="0.25">
      <c r="A21" s="114" t="s">
        <v>30</v>
      </c>
      <c r="B21" s="97" t="s">
        <v>31</v>
      </c>
      <c r="C21" s="97" t="s">
        <v>32</v>
      </c>
      <c r="D21" s="97" t="s">
        <v>79</v>
      </c>
      <c r="E21" s="97" t="s">
        <v>33</v>
      </c>
      <c r="F21" s="97" t="s">
        <v>34</v>
      </c>
      <c r="G21" s="93" t="s">
        <v>35</v>
      </c>
      <c r="H21" s="97" t="s">
        <v>36</v>
      </c>
      <c r="I21" s="97" t="s">
        <v>37</v>
      </c>
      <c r="J21" s="93" t="s">
        <v>38</v>
      </c>
      <c r="K21" s="95" t="s">
        <v>39</v>
      </c>
      <c r="L21" s="97" t="s">
        <v>40</v>
      </c>
      <c r="M21" s="106" t="s">
        <v>41</v>
      </c>
      <c r="N21" s="108" t="s">
        <v>42</v>
      </c>
    </row>
    <row r="22" spans="1:16" s="41" customFormat="1" ht="19.5" customHeight="1" thickBot="1" x14ac:dyDescent="0.3">
      <c r="A22" s="115"/>
      <c r="B22" s="98"/>
      <c r="C22" s="98"/>
      <c r="D22" s="98"/>
      <c r="E22" s="98"/>
      <c r="F22" s="98"/>
      <c r="G22" s="94"/>
      <c r="H22" s="98"/>
      <c r="I22" s="98"/>
      <c r="J22" s="94"/>
      <c r="K22" s="96"/>
      <c r="L22" s="98"/>
      <c r="M22" s="107"/>
      <c r="N22" s="109"/>
    </row>
    <row r="23" spans="1:16" s="53" customFormat="1" ht="22.05" customHeight="1" thickTop="1" x14ac:dyDescent="0.3">
      <c r="A23" s="42">
        <v>1</v>
      </c>
      <c r="B23" s="43">
        <v>107</v>
      </c>
      <c r="C23" s="44">
        <f>VLOOKUP(B23,[1]список!Print_Area,3)</f>
        <v>10124492410</v>
      </c>
      <c r="D23" s="44" t="str">
        <f>VLOOKUP(B23,[1]список!Print_Area,2)</f>
        <v>КУДРИНСКИХ Дмитрий Николаевич</v>
      </c>
      <c r="E23" s="45">
        <f>VLOOKUP(B23,[1]список!Print_Area,4)</f>
        <v>39643</v>
      </c>
      <c r="F23" s="44" t="str">
        <f>VLOOKUP(B23,[1]список!Print_Area,5)</f>
        <v>КМС</v>
      </c>
      <c r="G23" s="46" t="str">
        <f>VLOOKUP(B23,[1]список!Print_Area,6)</f>
        <v>Свердловская область</v>
      </c>
      <c r="H23" s="47"/>
      <c r="I23" s="47">
        <v>0</v>
      </c>
      <c r="J23" s="48">
        <v>4.3657407407407402E-2</v>
      </c>
      <c r="K23" s="49"/>
      <c r="L23" s="50">
        <f t="shared" ref="L23:L29" si="0">1.7498/(J23/1)</f>
        <v>40.080254506892899</v>
      </c>
      <c r="M23" s="51"/>
      <c r="N23" s="52"/>
    </row>
    <row r="24" spans="1:16" s="56" customFormat="1" ht="22.05" customHeight="1" x14ac:dyDescent="0.25">
      <c r="A24" s="42">
        <v>2</v>
      </c>
      <c r="B24" s="43">
        <v>77</v>
      </c>
      <c r="C24" s="44">
        <f>VLOOKUP(B24,[1]список!Print_Area,3)</f>
        <v>10124554549</v>
      </c>
      <c r="D24" s="44" t="str">
        <f>VLOOKUP(B24,[1]список!Print_Area,2)</f>
        <v>АБРАМОВ Сергей Сергеевич</v>
      </c>
      <c r="E24" s="45">
        <f>VLOOKUP(B24,[1]список!Print_Area,4)</f>
        <v>39681</v>
      </c>
      <c r="F24" s="44" t="str">
        <f>VLOOKUP(B24,[1]список!Print_Area,5)</f>
        <v>КМС</v>
      </c>
      <c r="G24" s="46" t="str">
        <f>VLOOKUP(B24,[1]список!Print_Area,6)</f>
        <v>Свердловская область</v>
      </c>
      <c r="H24" s="47"/>
      <c r="I24" s="47">
        <v>0</v>
      </c>
      <c r="J24" s="48">
        <v>4.3668981481481482E-2</v>
      </c>
      <c r="K24" s="54">
        <f>J24-J23</f>
        <v>1.1574074074080509E-5</v>
      </c>
      <c r="L24" s="50">
        <f t="shared" si="0"/>
        <v>40.069631592896897</v>
      </c>
      <c r="M24" s="43"/>
      <c r="N24" s="55"/>
    </row>
    <row r="25" spans="1:16" s="56" customFormat="1" ht="22.05" customHeight="1" x14ac:dyDescent="0.25">
      <c r="A25" s="57">
        <v>3</v>
      </c>
      <c r="B25" s="43">
        <v>95</v>
      </c>
      <c r="C25" s="44">
        <f>VLOOKUP(B25,[1]список!Print_Area,3)</f>
        <v>10116980869</v>
      </c>
      <c r="D25" s="44" t="str">
        <f>VLOOKUP(B25,[1]список!Print_Area,2)</f>
        <v>ЗАГУДАЕВ Матвей Сергеевич</v>
      </c>
      <c r="E25" s="45">
        <f>VLOOKUP(B25,[1]список!Print_Area,4)</f>
        <v>39723</v>
      </c>
      <c r="F25" s="44" t="str">
        <f>VLOOKUP(B25,[1]список!Print_Area,5)</f>
        <v>КМС</v>
      </c>
      <c r="G25" s="46" t="str">
        <f>VLOOKUP(B25,[1]список!Print_Area,6)</f>
        <v>Свердловская область</v>
      </c>
      <c r="H25" s="47"/>
      <c r="I25" s="47">
        <v>0</v>
      </c>
      <c r="J25" s="48">
        <v>4.8726851851851855E-2</v>
      </c>
      <c r="K25" s="54">
        <f>J25-J23</f>
        <v>5.0694444444444528E-3</v>
      </c>
      <c r="L25" s="50">
        <f t="shared" si="0"/>
        <v>35.910384798099763</v>
      </c>
      <c r="M25" s="43"/>
      <c r="N25" s="55"/>
    </row>
    <row r="26" spans="1:16" s="56" customFormat="1" ht="22.05" customHeight="1" x14ac:dyDescent="0.25">
      <c r="A26" s="42">
        <v>4</v>
      </c>
      <c r="B26" s="43">
        <v>113</v>
      </c>
      <c r="C26" s="44">
        <f>VLOOKUP(B26,[1]список!Print_Area,3)</f>
        <v>10114171105</v>
      </c>
      <c r="D26" s="44" t="str">
        <f>VLOOKUP(B26,[1]список!Print_Area,2)</f>
        <v>КОЗЫРЕВ Даниил Михайлович</v>
      </c>
      <c r="E26" s="45">
        <f>VLOOKUP(B26,[1]список!Print_Area,4)</f>
        <v>39534</v>
      </c>
      <c r="F26" s="44" t="str">
        <f>VLOOKUP(B26,[1]список!Print_Area,5)</f>
        <v>КМС</v>
      </c>
      <c r="G26" s="46" t="str">
        <f>VLOOKUP(B26,[1]список!Print_Area,6)</f>
        <v>Свердловская область</v>
      </c>
      <c r="H26" s="47"/>
      <c r="I26" s="47"/>
      <c r="J26" s="48">
        <v>4.8749999999999995E-2</v>
      </c>
      <c r="K26" s="54">
        <f>J26-J23</f>
        <v>5.092592592592593E-3</v>
      </c>
      <c r="L26" s="50">
        <f t="shared" si="0"/>
        <v>35.893333333333338</v>
      </c>
      <c r="M26" s="43"/>
      <c r="N26" s="55"/>
    </row>
    <row r="27" spans="1:16" s="56" customFormat="1" ht="22.05" customHeight="1" x14ac:dyDescent="0.25">
      <c r="A27" s="57">
        <v>5</v>
      </c>
      <c r="B27" s="58">
        <v>30</v>
      </c>
      <c r="C27" s="59">
        <f>VLOOKUP(B27,[1]список!Print_Area,3)</f>
        <v>10123419548</v>
      </c>
      <c r="D27" s="44" t="str">
        <f>VLOOKUP(B27,[1]список!Print_Area,2)</f>
        <v>ДЕВЯТКОВ Андрей Юрьевич</v>
      </c>
      <c r="E27" s="45">
        <f>VLOOKUP(B27,[1]список!Print_Area,4)</f>
        <v>39361</v>
      </c>
      <c r="F27" s="44" t="str">
        <f>VLOOKUP(B27,[1]список!Print_Area,5)</f>
        <v>КМС</v>
      </c>
      <c r="G27" s="46" t="str">
        <f>VLOOKUP(B27,[1]список!Print_Area,6)</f>
        <v>Омская область</v>
      </c>
      <c r="H27" s="60"/>
      <c r="I27" s="47">
        <v>0</v>
      </c>
      <c r="J27" s="48">
        <v>4.8761574074074075E-2</v>
      </c>
      <c r="K27" s="54">
        <f>J27-J23</f>
        <v>5.1041666666666735E-3</v>
      </c>
      <c r="L27" s="50">
        <f t="shared" si="0"/>
        <v>35.88481367196772</v>
      </c>
      <c r="M27" s="43"/>
      <c r="N27" s="55"/>
    </row>
    <row r="28" spans="1:16" s="56" customFormat="1" ht="22.05" customHeight="1" x14ac:dyDescent="0.25">
      <c r="A28" s="42">
        <v>6</v>
      </c>
      <c r="B28" s="43">
        <v>114</v>
      </c>
      <c r="C28" s="44">
        <f>VLOOKUP(B28,[1]список!Print_Area,3)</f>
        <v>10114154634</v>
      </c>
      <c r="D28" s="44" t="str">
        <f>VLOOKUP(B28,[1]список!Print_Area,2)</f>
        <v>ПОЗДНЯКОВ Илья Георгиевич</v>
      </c>
      <c r="E28" s="45">
        <f>VLOOKUP(B28,[1]список!Print_Area,4)</f>
        <v>39631</v>
      </c>
      <c r="F28" s="44" t="str">
        <f>VLOOKUP(B28,[1]список!Print_Area,5)</f>
        <v>2 СР</v>
      </c>
      <c r="G28" s="46" t="str">
        <f>VLOOKUP(B28,[1]список!Print_Area,6)</f>
        <v>Свердловская область</v>
      </c>
      <c r="H28" s="47"/>
      <c r="I28" s="47">
        <v>0</v>
      </c>
      <c r="J28" s="48">
        <v>4.9699074074074069E-2</v>
      </c>
      <c r="K28" s="54">
        <f>J28-J23</f>
        <v>6.0416666666666674E-3</v>
      </c>
      <c r="L28" s="50">
        <f t="shared" si="0"/>
        <v>35.207899394503961</v>
      </c>
      <c r="M28" s="43"/>
      <c r="N28" s="55"/>
    </row>
    <row r="29" spans="1:16" s="56" customFormat="1" ht="22.05" customHeight="1" x14ac:dyDescent="0.25">
      <c r="A29" s="42">
        <v>7</v>
      </c>
      <c r="B29" s="43">
        <v>146</v>
      </c>
      <c r="C29" s="44">
        <f>VLOOKUP(B29,[1]список!Print_Area,3)</f>
        <v>10130118511</v>
      </c>
      <c r="D29" s="44" t="str">
        <f>VLOOKUP(B29,[1]список!Print_Area,2)</f>
        <v>ШАПКИН Егор Иванович</v>
      </c>
      <c r="E29" s="45">
        <f>VLOOKUP(B29,[1]список!Print_Area,4)</f>
        <v>39785</v>
      </c>
      <c r="F29" s="44" t="str">
        <f>VLOOKUP(B29,[1]список!Print_Area,5)</f>
        <v>1 СР</v>
      </c>
      <c r="G29" s="46" t="str">
        <f>VLOOKUP(B29,[1]список!Print_Area,6)</f>
        <v>Новосибирская область</v>
      </c>
      <c r="H29" s="47"/>
      <c r="I29" s="47"/>
      <c r="J29" s="48">
        <v>4.9803240740740738E-2</v>
      </c>
      <c r="K29" s="54">
        <f>J29-J23</f>
        <v>6.1458333333333365E-3</v>
      </c>
      <c r="L29" s="50">
        <f t="shared" si="0"/>
        <v>35.134259818731117</v>
      </c>
      <c r="M29" s="43"/>
      <c r="N29" s="55"/>
    </row>
    <row r="30" spans="1:16" s="56" customFormat="1" ht="22.05" customHeight="1" x14ac:dyDescent="0.25">
      <c r="A30" s="57" t="s">
        <v>78</v>
      </c>
      <c r="B30" s="43">
        <v>71</v>
      </c>
      <c r="C30" s="44">
        <f>VLOOKUP(B30,[1]список!Print_Area,3)</f>
        <v>10115154037</v>
      </c>
      <c r="D30" s="44" t="str">
        <f>VLOOKUP(B30,[1]список!Print_Area,2)</f>
        <v>ЯКОВЛЕВ Аристарх Леонидович</v>
      </c>
      <c r="E30" s="45">
        <f>VLOOKUP(B30,[1]список!Print_Area,4)</f>
        <v>39616</v>
      </c>
      <c r="F30" s="44" t="str">
        <f>VLOOKUP(B30,[1]список!Print_Area,5)</f>
        <v>КМС</v>
      </c>
      <c r="G30" s="46" t="str">
        <f>VLOOKUP(B30,[1]список!Print_Area,6)</f>
        <v>Свердловская область</v>
      </c>
      <c r="H30" s="47"/>
      <c r="I30" s="47">
        <v>0</v>
      </c>
      <c r="J30" s="48"/>
      <c r="K30" s="54"/>
      <c r="L30" s="50"/>
      <c r="M30" s="43"/>
      <c r="N30" s="55"/>
    </row>
    <row r="31" spans="1:16" x14ac:dyDescent="0.25">
      <c r="A31" s="110"/>
      <c r="B31" s="111"/>
      <c r="C31" s="111"/>
      <c r="D31" s="111"/>
      <c r="E31" s="111"/>
      <c r="F31" s="111"/>
      <c r="G31" s="111"/>
      <c r="H31" s="61"/>
      <c r="I31" s="61"/>
      <c r="N31" s="6"/>
    </row>
    <row r="32" spans="1:16" s="63" customFormat="1" ht="14.4" x14ac:dyDescent="0.25">
      <c r="A32" s="99" t="s">
        <v>43</v>
      </c>
      <c r="B32" s="100"/>
      <c r="C32" s="100"/>
      <c r="D32" s="100"/>
      <c r="E32" s="100"/>
      <c r="F32" s="100"/>
      <c r="G32" s="101" t="s">
        <v>44</v>
      </c>
      <c r="H32" s="100"/>
      <c r="I32" s="100"/>
      <c r="J32" s="100"/>
      <c r="K32" s="100"/>
      <c r="L32" s="100"/>
      <c r="M32" s="100"/>
      <c r="N32" s="102"/>
      <c r="O32" s="62"/>
      <c r="P32" s="62"/>
    </row>
    <row r="33" spans="1:16" ht="14.4" x14ac:dyDescent="0.25">
      <c r="A33" s="64" t="s">
        <v>45</v>
      </c>
      <c r="B33" s="65"/>
      <c r="C33" s="65"/>
      <c r="D33" s="65"/>
      <c r="E33" s="65"/>
      <c r="F33" s="65"/>
      <c r="G33" s="65" t="s">
        <v>46</v>
      </c>
      <c r="H33" s="65"/>
      <c r="I33" s="65"/>
      <c r="J33" s="65"/>
      <c r="K33" s="66">
        <v>3</v>
      </c>
      <c r="L33" s="65"/>
      <c r="M33" s="65" t="s">
        <v>47</v>
      </c>
      <c r="N33" s="67">
        <f>COUNTIF(F$21:F30,"ЗМС")</f>
        <v>0</v>
      </c>
      <c r="O33" s="65"/>
      <c r="P33" s="65"/>
    </row>
    <row r="34" spans="1:16" ht="14.4" x14ac:dyDescent="0.25">
      <c r="A34" s="64" t="s">
        <v>48</v>
      </c>
      <c r="B34" s="65"/>
      <c r="C34" s="65"/>
      <c r="D34" s="65"/>
      <c r="E34" s="65"/>
      <c r="F34" s="65"/>
      <c r="G34" s="65" t="s">
        <v>49</v>
      </c>
      <c r="H34" s="65"/>
      <c r="I34" s="65"/>
      <c r="J34" s="65"/>
      <c r="K34" s="66">
        <v>8</v>
      </c>
      <c r="L34" s="65"/>
      <c r="M34" s="65" t="s">
        <v>50</v>
      </c>
      <c r="N34" s="67">
        <f>COUNTIF(F$21:F30,"МСМК")</f>
        <v>0</v>
      </c>
      <c r="O34" s="65"/>
      <c r="P34" s="65"/>
    </row>
    <row r="35" spans="1:16" ht="14.4" x14ac:dyDescent="0.25">
      <c r="A35" s="64" t="s">
        <v>51</v>
      </c>
      <c r="B35" s="65"/>
      <c r="C35" s="65"/>
      <c r="D35" s="65"/>
      <c r="E35" s="65"/>
      <c r="F35" s="65"/>
      <c r="G35" s="65" t="s">
        <v>52</v>
      </c>
      <c r="H35" s="65"/>
      <c r="I35" s="65"/>
      <c r="J35" s="65"/>
      <c r="K35" s="66">
        <v>8</v>
      </c>
      <c r="L35" s="65"/>
      <c r="M35" s="65" t="s">
        <v>53</v>
      </c>
      <c r="N35" s="67">
        <f>COUNTIF(F$21:F30,"МС")</f>
        <v>0</v>
      </c>
      <c r="O35" s="65"/>
      <c r="P35" s="65"/>
    </row>
    <row r="36" spans="1:16" ht="14.4" x14ac:dyDescent="0.25">
      <c r="A36" s="64" t="s">
        <v>54</v>
      </c>
      <c r="B36" s="65"/>
      <c r="C36" s="65"/>
      <c r="D36" s="65"/>
      <c r="E36" s="65"/>
      <c r="F36" s="65"/>
      <c r="G36" s="65" t="s">
        <v>55</v>
      </c>
      <c r="H36" s="65"/>
      <c r="I36" s="65"/>
      <c r="J36" s="65"/>
      <c r="K36" s="66">
        <v>7</v>
      </c>
      <c r="L36" s="65"/>
      <c r="M36" s="65" t="s">
        <v>56</v>
      </c>
      <c r="N36" s="67">
        <f>COUNTIF(F$21:F30,"КМС")</f>
        <v>6</v>
      </c>
      <c r="O36" s="65"/>
      <c r="P36" s="65"/>
    </row>
    <row r="37" spans="1:16" ht="14.4" x14ac:dyDescent="0.25">
      <c r="A37" s="64"/>
      <c r="B37" s="65"/>
      <c r="C37" s="65"/>
      <c r="D37" s="65"/>
      <c r="E37" s="65"/>
      <c r="F37" s="65"/>
      <c r="G37" s="65" t="s">
        <v>57</v>
      </c>
      <c r="H37" s="65"/>
      <c r="I37" s="65"/>
      <c r="J37" s="65"/>
      <c r="K37" s="66" t="s">
        <v>58</v>
      </c>
      <c r="L37" s="65"/>
      <c r="M37" s="65" t="s">
        <v>59</v>
      </c>
      <c r="N37" s="67">
        <f>COUNTIF(F$22:F31,"1 СР")</f>
        <v>1</v>
      </c>
      <c r="O37" s="65"/>
      <c r="P37" s="65"/>
    </row>
    <row r="38" spans="1:16" ht="14.4" x14ac:dyDescent="0.25">
      <c r="A38" s="64"/>
      <c r="B38" s="65"/>
      <c r="C38" s="65"/>
      <c r="D38" s="65"/>
      <c r="E38" s="65"/>
      <c r="F38" s="65"/>
      <c r="G38" s="68" t="s">
        <v>60</v>
      </c>
      <c r="H38" s="68"/>
      <c r="I38" s="68"/>
      <c r="J38" s="68"/>
      <c r="K38" s="69" t="s">
        <v>76</v>
      </c>
      <c r="L38" s="68"/>
      <c r="M38" s="68" t="s">
        <v>61</v>
      </c>
      <c r="N38" s="67">
        <f>COUNTIF(F$22:F32,"2 СР")</f>
        <v>1</v>
      </c>
      <c r="O38" s="68"/>
      <c r="P38" s="68"/>
    </row>
    <row r="39" spans="1:16" ht="14.4" x14ac:dyDescent="0.25">
      <c r="A39" s="70"/>
      <c r="B39" s="66"/>
      <c r="C39" s="66"/>
      <c r="D39" s="66"/>
      <c r="E39" s="66"/>
      <c r="F39" s="66"/>
      <c r="G39" s="65" t="s">
        <v>62</v>
      </c>
      <c r="H39" s="65"/>
      <c r="I39" s="65"/>
      <c r="J39" s="65"/>
      <c r="K39" s="66">
        <v>0</v>
      </c>
      <c r="L39" s="65"/>
      <c r="M39" s="65" t="s">
        <v>63</v>
      </c>
      <c r="N39" s="67">
        <f>COUNTIF(F$20:F30,"3 СР")</f>
        <v>0</v>
      </c>
      <c r="O39" s="65"/>
      <c r="P39" s="65"/>
    </row>
    <row r="40" spans="1:16" ht="14.4" x14ac:dyDescent="0.25">
      <c r="A40" s="70"/>
      <c r="B40" s="66"/>
      <c r="C40" s="66"/>
      <c r="D40" s="66"/>
      <c r="E40" s="66"/>
      <c r="F40" s="66"/>
      <c r="G40" s="68" t="s">
        <v>64</v>
      </c>
      <c r="H40" s="68"/>
      <c r="I40" s="68"/>
      <c r="J40" s="68"/>
      <c r="K40" s="69" t="s">
        <v>58</v>
      </c>
      <c r="L40" s="68"/>
      <c r="M40" s="68"/>
      <c r="N40" s="71"/>
      <c r="O40" s="68"/>
      <c r="P40" s="68"/>
    </row>
    <row r="41" spans="1:16" x14ac:dyDescent="0.25">
      <c r="A41" s="72"/>
      <c r="B41" s="73"/>
      <c r="C41" s="74"/>
      <c r="D41" s="75"/>
      <c r="E41" s="75"/>
      <c r="F41" s="75"/>
      <c r="G41" s="75"/>
      <c r="H41" s="75"/>
      <c r="I41" s="75"/>
      <c r="J41" s="76"/>
      <c r="K41" s="75"/>
      <c r="L41" s="77"/>
      <c r="M41" s="75"/>
      <c r="N41" s="78"/>
      <c r="O41" s="75"/>
      <c r="P41" s="75"/>
    </row>
    <row r="42" spans="1:16" ht="15.6" x14ac:dyDescent="0.25">
      <c r="A42" s="103" t="s">
        <v>65</v>
      </c>
      <c r="B42" s="104"/>
      <c r="C42" s="104"/>
      <c r="D42" s="104" t="s">
        <v>66</v>
      </c>
      <c r="E42" s="104"/>
      <c r="F42" s="104"/>
      <c r="G42" s="104"/>
      <c r="H42" s="79"/>
      <c r="I42" s="79"/>
      <c r="J42" s="104" t="s">
        <v>67</v>
      </c>
      <c r="K42" s="104"/>
      <c r="L42" s="104"/>
      <c r="M42" s="104"/>
      <c r="N42" s="105"/>
      <c r="O42" s="80"/>
      <c r="P42" s="80"/>
    </row>
    <row r="43" spans="1:16" x14ac:dyDescent="0.25">
      <c r="A43" s="86"/>
      <c r="B43" s="87"/>
      <c r="C43" s="87"/>
      <c r="D43" s="87"/>
      <c r="E43" s="92"/>
      <c r="F43" s="92"/>
      <c r="G43" s="92"/>
      <c r="H43" s="73"/>
      <c r="I43" s="73"/>
      <c r="J43" s="75"/>
      <c r="K43" s="75"/>
      <c r="L43" s="75"/>
      <c r="M43" s="75"/>
      <c r="N43" s="81"/>
      <c r="O43" s="75"/>
      <c r="P43" s="75"/>
    </row>
    <row r="44" spans="1:16" x14ac:dyDescent="0.25">
      <c r="A44" s="82"/>
      <c r="B44" s="73"/>
      <c r="C44" s="73"/>
      <c r="D44" s="73"/>
      <c r="E44" s="73"/>
      <c r="F44" s="73"/>
      <c r="G44" s="73"/>
      <c r="H44" s="73"/>
      <c r="I44" s="73"/>
      <c r="J44" s="75"/>
      <c r="K44" s="75"/>
      <c r="L44" s="75"/>
      <c r="M44" s="75"/>
      <c r="N44" s="78"/>
      <c r="O44" s="75"/>
      <c r="P44" s="75"/>
    </row>
    <row r="45" spans="1:16" x14ac:dyDescent="0.25">
      <c r="A45" s="82"/>
      <c r="B45" s="73"/>
      <c r="C45" s="73"/>
      <c r="D45" s="73"/>
      <c r="E45" s="73"/>
      <c r="F45" s="73"/>
      <c r="G45" s="73"/>
      <c r="H45" s="73"/>
      <c r="I45" s="73"/>
      <c r="J45" s="75"/>
      <c r="K45" s="75"/>
      <c r="L45" s="75"/>
      <c r="M45" s="75"/>
      <c r="N45" s="78"/>
      <c r="O45" s="75"/>
      <c r="P45" s="75"/>
    </row>
    <row r="46" spans="1:16" x14ac:dyDescent="0.25">
      <c r="A46" s="72"/>
      <c r="B46" s="75"/>
      <c r="C46" s="75"/>
      <c r="D46" s="73"/>
      <c r="E46" s="73"/>
      <c r="F46" s="73"/>
      <c r="G46" s="75"/>
      <c r="H46" s="75"/>
      <c r="I46" s="75"/>
      <c r="J46" s="73"/>
      <c r="K46" s="75"/>
      <c r="L46" s="75"/>
      <c r="M46" s="75"/>
      <c r="N46" s="78"/>
      <c r="P46" s="75"/>
    </row>
    <row r="47" spans="1:16" x14ac:dyDescent="0.25">
      <c r="A47" s="86"/>
      <c r="B47" s="87"/>
      <c r="C47" s="87"/>
      <c r="D47" s="87"/>
      <c r="E47" s="88"/>
      <c r="F47" s="88"/>
      <c r="G47" s="88"/>
      <c r="H47" s="73"/>
      <c r="I47" s="73"/>
      <c r="J47" s="75"/>
      <c r="K47" s="75"/>
      <c r="L47" s="75"/>
      <c r="M47" s="75"/>
      <c r="N47" s="83"/>
      <c r="O47" s="75"/>
      <c r="P47" s="75"/>
    </row>
    <row r="48" spans="1:16" ht="16.2" thickBot="1" x14ac:dyDescent="0.3">
      <c r="A48" s="89"/>
      <c r="B48" s="90"/>
      <c r="C48" s="90"/>
      <c r="D48" s="90" t="s">
        <v>21</v>
      </c>
      <c r="E48" s="90"/>
      <c r="F48" s="90"/>
      <c r="G48" s="90"/>
      <c r="H48" s="84"/>
      <c r="I48" s="84"/>
      <c r="J48" s="90" t="s">
        <v>24</v>
      </c>
      <c r="K48" s="90"/>
      <c r="L48" s="90"/>
      <c r="M48" s="90"/>
      <c r="N48" s="91"/>
      <c r="O48" s="85"/>
      <c r="P48" s="85"/>
    </row>
    <row r="49" ht="14.4" thickTop="1" x14ac:dyDescent="0.25"/>
  </sheetData>
  <mergeCells count="41">
    <mergeCell ref="A7:N7"/>
    <mergeCell ref="A1:N1"/>
    <mergeCell ref="A2:N2"/>
    <mergeCell ref="A3:N3"/>
    <mergeCell ref="A4:N4"/>
    <mergeCell ref="A6:N6"/>
    <mergeCell ref="A8:N8"/>
    <mergeCell ref="A9:N9"/>
    <mergeCell ref="A10:N10"/>
    <mergeCell ref="A11:N11"/>
    <mergeCell ref="A15:F15"/>
    <mergeCell ref="G15:N15"/>
    <mergeCell ref="L16:N16"/>
    <mergeCell ref="A21:A22"/>
    <mergeCell ref="B21:B22"/>
    <mergeCell ref="C21:C22"/>
    <mergeCell ref="D21:D22"/>
    <mergeCell ref="E21:E22"/>
    <mergeCell ref="F21:F22"/>
    <mergeCell ref="G21:G22"/>
    <mergeCell ref="H21:H22"/>
    <mergeCell ref="I21:I22"/>
    <mergeCell ref="A43:D43"/>
    <mergeCell ref="E43:G43"/>
    <mergeCell ref="J21:J22"/>
    <mergeCell ref="K21:K22"/>
    <mergeCell ref="L21:L22"/>
    <mergeCell ref="A32:F32"/>
    <mergeCell ref="G32:N32"/>
    <mergeCell ref="A42:C42"/>
    <mergeCell ref="D42:G42"/>
    <mergeCell ref="J42:N42"/>
    <mergeCell ref="M21:M22"/>
    <mergeCell ref="N21:N22"/>
    <mergeCell ref="A31:E31"/>
    <mergeCell ref="F31:G31"/>
    <mergeCell ref="A47:D47"/>
    <mergeCell ref="E47:G47"/>
    <mergeCell ref="A48:C48"/>
    <mergeCell ref="D48:G48"/>
    <mergeCell ref="J48:N48"/>
  </mergeCells>
  <printOptions horizontalCentered="1"/>
  <pageMargins left="0.19685039370078741" right="0.19685039370078741" top="0.9055118110236221" bottom="0.86614173228346458" header="0.15748031496062992" footer="0.11811023622047245"/>
  <pageSetup paperSize="9" scale="57" fitToHeight="0" orientation="portrait" r:id="rId1"/>
  <headerFooter alignWithMargins="0">
    <oddHeader>&amp;L&amp;"Calibri,полужирный курсив"&amp;UРЕЗУЛЬТАТЫ НА САЙТЕ WWW.FVSR&amp;R&amp;"Calibri,полужирный курсив"&amp;UФЕДЕРАЦИЯ ВЕЛОСИПЕДНОГО СПОРТА РОССИИ - WWW.FVSR.RU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8</vt:i4>
      </vt:variant>
    </vt:vector>
  </HeadingPairs>
  <TitlesOfParts>
    <vt:vector size="12" baseType="lpstr">
      <vt:lpstr>гр.Д 15-16</vt:lpstr>
      <vt:lpstr>гр.Ю 15-16</vt:lpstr>
      <vt:lpstr>гр.Д17-18</vt:lpstr>
      <vt:lpstr>гр.Ю17-18</vt:lpstr>
      <vt:lpstr>'гр.Д 15-16'!Заголовки_для_печати</vt:lpstr>
      <vt:lpstr>'гр.Д17-18'!Заголовки_для_печати</vt:lpstr>
      <vt:lpstr>'гр.Ю 15-16'!Заголовки_для_печати</vt:lpstr>
      <vt:lpstr>'гр.Ю17-18'!Заголовки_для_печати</vt:lpstr>
      <vt:lpstr>'гр.Д 15-16'!Область_печати</vt:lpstr>
      <vt:lpstr>'гр.Д17-18'!Область_печати</vt:lpstr>
      <vt:lpstr>'гр.Ю 15-16'!Область_печати</vt:lpstr>
      <vt:lpstr>'гр.Ю17-18'!Область_печати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Вера Тарасенко</dc:creator>
  <cp:lastModifiedBy>Арсен</cp:lastModifiedBy>
  <dcterms:created xsi:type="dcterms:W3CDTF">2025-06-24T13:03:01Z</dcterms:created>
  <dcterms:modified xsi:type="dcterms:W3CDTF">2025-06-26T07:59:58Z</dcterms:modified>
</cp:coreProperties>
</file>