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МТБ Протоколы\"/>
    </mc:Choice>
  </mc:AlternateContent>
  <bookViews>
    <workbookView xWindow="0" yWindow="0" windowWidth="20490" windowHeight="7755"/>
  </bookViews>
  <sheets>
    <sheet name="КК" sheetId="7" r:id="rId1"/>
  </sheets>
  <definedNames>
    <definedName name="_xlnm.Print_Area" localSheetId="0">КК!$A$1:$L$74</definedName>
  </definedNames>
  <calcPr calcId="152511"/>
</workbook>
</file>

<file path=xl/calcChain.xml><?xml version="1.0" encoding="utf-8"?>
<calcChain xmlns="http://schemas.openxmlformats.org/spreadsheetml/2006/main">
  <c r="I32" i="7" l="1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39" i="7"/>
  <c r="J39" i="7"/>
  <c r="I40" i="7"/>
  <c r="J40" i="7"/>
  <c r="I41" i="7"/>
  <c r="J41" i="7"/>
  <c r="I42" i="7"/>
  <c r="J42" i="7"/>
  <c r="I43" i="7"/>
  <c r="J43" i="7"/>
  <c r="I44" i="7"/>
  <c r="J44" i="7"/>
  <c r="I45" i="7"/>
  <c r="J45" i="7"/>
  <c r="I46" i="7"/>
  <c r="J46" i="7"/>
  <c r="I47" i="7"/>
  <c r="J47" i="7"/>
  <c r="I48" i="7"/>
  <c r="J48" i="7"/>
  <c r="I49" i="7"/>
  <c r="J49" i="7"/>
  <c r="I50" i="7"/>
  <c r="J50" i="7"/>
  <c r="I51" i="7"/>
  <c r="J51" i="7"/>
  <c r="I52" i="7"/>
  <c r="J52" i="7"/>
  <c r="I53" i="7"/>
  <c r="J53" i="7"/>
  <c r="I54" i="7"/>
  <c r="J54" i="7"/>
  <c r="J55" i="7"/>
  <c r="J56" i="7"/>
  <c r="J57" i="7"/>
  <c r="J58" i="7"/>
  <c r="I25" i="7" l="1"/>
  <c r="I26" i="7"/>
  <c r="I27" i="7"/>
  <c r="I28" i="7"/>
  <c r="I29" i="7"/>
  <c r="I30" i="7"/>
  <c r="I31" i="7"/>
  <c r="I24" i="7"/>
  <c r="I23" i="7"/>
  <c r="J29" i="7"/>
  <c r="J30" i="7"/>
  <c r="J31" i="7"/>
  <c r="J23" i="7"/>
  <c r="J24" i="7"/>
  <c r="J25" i="7"/>
  <c r="J26" i="7"/>
  <c r="J27" i="7"/>
  <c r="J28" i="7"/>
  <c r="J22" i="7"/>
  <c r="D74" i="7"/>
  <c r="G74" i="7"/>
  <c r="J74" i="7"/>
  <c r="H67" i="7"/>
  <c r="H66" i="7"/>
  <c r="H65" i="7"/>
  <c r="H64" i="7"/>
  <c r="L67" i="7"/>
  <c r="L66" i="7"/>
  <c r="L65" i="7"/>
  <c r="L64" i="7"/>
  <c r="L63" i="7"/>
  <c r="L61" i="7"/>
  <c r="L62" i="7"/>
  <c r="H63" i="7" l="1"/>
  <c r="H62" i="7" s="1"/>
</calcChain>
</file>

<file path=xl/sharedStrings.xml><?xml version="1.0" encoding="utf-8"?>
<sst xmlns="http://schemas.openxmlformats.org/spreadsheetml/2006/main" count="182" uniqueCount="123">
  <si>
    <t>МС</t>
  </si>
  <si>
    <t>КМС</t>
  </si>
  <si>
    <t>МИНИСТЕРСТВО ПО ФИЗИЧЕСКОЙ КУЛЬТУРЕ И СПОРТУ ЧЕЛЯБИНСКОЙ ОБЛАСТИ</t>
  </si>
  <si>
    <t>ФЕДЕРАЦИЯ ВЕЛОСИПЕДНОГО СПОРТА РОССИИ</t>
  </si>
  <si>
    <t>ФЕДЕРАЦИЯ ВЕЛОСИПЕДНОГО СПОРТА ЧЕЛЯБИНСКОЙ ОБЛАСТИ</t>
  </si>
  <si>
    <t>МИНИСТЕРСТВО СПОРТА РОССИЙСКОЙ ФЕДЕРАЦИИ</t>
  </si>
  <si>
    <t>Москва</t>
  </si>
  <si>
    <t>Санкт-Петербург</t>
  </si>
  <si>
    <t>Чувашская Республика</t>
  </si>
  <si>
    <t>Самарская область</t>
  </si>
  <si>
    <t>Удмуртская Республика</t>
  </si>
  <si>
    <t>Московская область</t>
  </si>
  <si>
    <t>МСМК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</si>
  <si>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</si>
  <si>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</si>
  <si>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</si>
  <si>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</si>
  <si>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</si>
  <si>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</si>
  <si>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</si>
  <si>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МЕСТО</t>
  </si>
  <si>
    <t>КОД UCI</t>
  </si>
  <si>
    <t>ТЕРРИТОРИАЛЬНАЯ ПРИНАДЛЕЖНОСТЬ</t>
  </si>
  <si>
    <t>ВЫПОЛНЕНИЕ НТУ ЕВСК</t>
  </si>
  <si>
    <t>ПРИМЕЧАНИЕ</t>
  </si>
  <si>
    <t>ПОГОДНЫЕ УСЛОВИЯ</t>
  </si>
  <si>
    <t>СТАТИСТИКА ГОНКИ</t>
  </si>
  <si>
    <t>ЗМС</t>
  </si>
  <si>
    <t>Заявлено</t>
  </si>
  <si>
    <t>Стартовало</t>
  </si>
  <si>
    <t>Финишировало</t>
  </si>
  <si>
    <t>Дисквалифицировано</t>
  </si>
  <si>
    <t>Н. стартовало</t>
  </si>
  <si>
    <t>ГЛАВНЫЙ СУДЬЯ</t>
  </si>
  <si>
    <t>ГЛАВНЫЙ СЕКРЕТАРЬ</t>
  </si>
  <si>
    <t>НАЗВАНИЕ ТРАССЫ / РЕГ. НОМЕР:</t>
  </si>
  <si>
    <t>МАКСИМАЛЬНЫЙ ПЕРЕПАД (HD):</t>
  </si>
  <si>
    <t>СУММА ПЕРЕПАДОВ (ТС):</t>
  </si>
  <si>
    <t>Свердловская область</t>
  </si>
  <si>
    <t>СУДЬЯ НА ФИНИШЕ:</t>
  </si>
  <si>
    <t>Краснодарский край</t>
  </si>
  <si>
    <t>Челябинская область</t>
  </si>
  <si>
    <t>СУДЬЯ НА ФИНИШЕ</t>
  </si>
  <si>
    <t>1 СР</t>
  </si>
  <si>
    <t>Субъектов РФ</t>
  </si>
  <si>
    <t>Осадки: облачно</t>
  </si>
  <si>
    <t>Н. финишировало</t>
  </si>
  <si>
    <t>2 СР</t>
  </si>
  <si>
    <t>3 СР</t>
  </si>
  <si>
    <t>ТЕХНИЧЕСКИЙ ДЕЛЕГАТ</t>
  </si>
  <si>
    <t>НОМЕР</t>
  </si>
  <si>
    <t>ДАТА РОЖД.</t>
  </si>
  <si>
    <t>РАЗРЯД,
ЗВАНИЕ</t>
  </si>
  <si>
    <t>ФАМИЛИЯ, ИМЯ</t>
  </si>
  <si>
    <t>ОТСТАВАНИЕ</t>
  </si>
  <si>
    <t>СКОРОСТЬ км/ч</t>
  </si>
  <si>
    <t xml:space="preserve">                      </t>
  </si>
  <si>
    <t xml:space="preserve">             </t>
  </si>
  <si>
    <t>ДИСТАНЦИЯ: ДЛИНА КРУГА/КРУГОВ</t>
  </si>
  <si>
    <t xml:space="preserve">Ветер: </t>
  </si>
  <si>
    <t>СТРЕЖНЕВА Д.А. (ВК, г. Челябинск )</t>
  </si>
  <si>
    <r>
      <t>МЕСТО ПРОВЕДЕНИЯ:</t>
    </r>
    <r>
      <rPr>
        <sz val="9"/>
        <rFont val="Calibri"/>
        <family val="2"/>
        <charset val="204"/>
      </rPr>
      <t xml:space="preserve"> г. Кыштым</t>
    </r>
  </si>
  <si>
    <t>маунтинбайк - кросс-кантри</t>
  </si>
  <si>
    <t>№ ВРВС: 0080111611Я</t>
  </si>
  <si>
    <t>ГЕОРГИЕВ В.М. (ВК, Чувашская Республика)</t>
  </si>
  <si>
    <t>ФИЛИППОВ А.Н. (ВК, Чувашская Республика)</t>
  </si>
  <si>
    <t>+ 1 кр</t>
  </si>
  <si>
    <t>+ 2 кр</t>
  </si>
  <si>
    <t>ПЕРВЕНСТВО РОССИИ</t>
  </si>
  <si>
    <r>
      <rPr>
        <b/>
        <sz val="8"/>
        <rFont val="Calibri"/>
        <family val="2"/>
        <charset val="204"/>
      </rPr>
      <t>НАЧАЛО ГОНКИ:</t>
    </r>
    <r>
      <rPr>
        <sz val="8"/>
        <rFont val="Calibri"/>
        <family val="2"/>
        <charset val="204"/>
      </rPr>
      <t xml:space="preserve"> 11ч 00м</t>
    </r>
  </si>
  <si>
    <t>№ ЕКП 2022: 4793</t>
  </si>
  <si>
    <t>РЕЗУЛЬТАТ</t>
  </si>
  <si>
    <t>Липецкая область</t>
  </si>
  <si>
    <t>Республика Татарстан</t>
  </si>
  <si>
    <t>Тюменская область</t>
  </si>
  <si>
    <t>Пермский край</t>
  </si>
  <si>
    <t>Ростовская область</t>
  </si>
  <si>
    <t>Ставропольский край</t>
  </si>
  <si>
    <t>Мурманская область</t>
  </si>
  <si>
    <t>Температура: +13+16</t>
  </si>
  <si>
    <t>Влажность: 66 %</t>
  </si>
  <si>
    <t>Девушки 15-16 лет</t>
  </si>
  <si>
    <r>
      <t>ДАТА ПРОВЕДЕНИЯ:</t>
    </r>
    <r>
      <rPr>
        <sz val="9"/>
        <rFont val="Calibri"/>
        <family val="2"/>
        <charset val="204"/>
      </rPr>
      <t xml:space="preserve"> 06</t>
    </r>
    <r>
      <rPr>
        <sz val="9"/>
        <color indexed="8"/>
        <rFont val="Calibri"/>
        <family val="2"/>
        <charset val="204"/>
      </rPr>
      <t xml:space="preserve"> июля 2022 года</t>
    </r>
  </si>
  <si>
    <t>3,5 км/3</t>
  </si>
  <si>
    <r>
      <rPr>
        <b/>
        <sz val="8"/>
        <rFont val="Calibri"/>
        <family val="2"/>
        <charset val="204"/>
      </rPr>
      <t>ОКОНЧАНИЕ ГОНКИ:</t>
    </r>
    <r>
      <rPr>
        <sz val="8"/>
        <rFont val="Calibri"/>
        <family val="2"/>
        <charset val="204"/>
      </rPr>
      <t xml:space="preserve"> 12ч 00м</t>
    </r>
  </si>
  <si>
    <t>СУДАКОВА Ангелина</t>
  </si>
  <si>
    <t>КОСАРЕВА Арина</t>
  </si>
  <si>
    <t>ФЕДЬКИНА Валерия</t>
  </si>
  <si>
    <t>БАНАДЫКОВА Анастасия</t>
  </si>
  <si>
    <t>ЕЛАГИНА Диана</t>
  </si>
  <si>
    <t>Ленинградская область</t>
  </si>
  <si>
    <t>ПИНЕГИНА Александра</t>
  </si>
  <si>
    <t>СУХОРУЧЕНКОВА Мария</t>
  </si>
  <si>
    <t>ЗОРИНА Марина</t>
  </si>
  <si>
    <t>ДУДКИНА Карина</t>
  </si>
  <si>
    <t>САБЛИНА Дарья</t>
  </si>
  <si>
    <t>ГАРИФУЛЛИНА Ангелина</t>
  </si>
  <si>
    <t>САМОЙЛОВИЧ Дарина</t>
  </si>
  <si>
    <t>РОСТОВЩИКОВА София</t>
  </si>
  <si>
    <t>СПИРИНА Олеся</t>
  </si>
  <si>
    <t>ХАУСТОВА Ева</t>
  </si>
  <si>
    <t>ПАРУСОВА Елена</t>
  </si>
  <si>
    <t>МАЛЬЦЕВА Александра</t>
  </si>
  <si>
    <t>КОСАРЕВА Дарья</t>
  </si>
  <si>
    <t>ПАВЛУШЕВА Ирина</t>
  </si>
  <si>
    <t>ШУШАКОВА Ульяна</t>
  </si>
  <si>
    <t>СМИРНОВА Анна</t>
  </si>
  <si>
    <t>КАМЕНЕВА Марина</t>
  </si>
  <si>
    <t>ВИКТОРОВА Виктория</t>
  </si>
  <si>
    <t>КОЛОСОВА Вероника</t>
  </si>
  <si>
    <t>МЕТЛИНА Вера</t>
  </si>
  <si>
    <t>КЕЛЛЕР София</t>
  </si>
  <si>
    <t>ШАЙМАРДАНОВА Диляра</t>
  </si>
  <si>
    <t>ГАТАУЛЛИНА Диляра</t>
  </si>
  <si>
    <t>ШОРИКОВА Софья</t>
  </si>
  <si>
    <t>ПЛЕХАНОВА Дарья</t>
  </si>
  <si>
    <t>ДЕМИНА Вероника</t>
  </si>
  <si>
    <t>КРОТОВА Александра</t>
  </si>
  <si>
    <t>МЕДВЕДЕВА Кристина</t>
  </si>
  <si>
    <t>ВЕРЁВКИНА Анна</t>
  </si>
  <si>
    <t>ТРУШ Диана</t>
  </si>
  <si>
    <t>ИВАНОВА Мария</t>
  </si>
  <si>
    <t>ГРИШАНОВА Ксения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</si>
</sst>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mm:ss.00"/>
  </numFmts>
  <fonts count="25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9" fillId="0" borderId="0"/>
    <xf numFmtId="0" fontId="10" fillId="0" borderId="0"/>
    <xf numFmtId="0" fontId="3" fillId="0" borderId="0"/>
  </cellStyleXfs>
  <cellXfs count="147">
    <xf numFmtId="0" fontId="0" fillId="0" borderId="0" xfId="0"/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5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14" fontId="15" fillId="0" borderId="8" xfId="0" applyNumberFormat="1" applyFont="1" applyBorder="1" applyAlignment="1"/>
    <xf numFmtId="14" fontId="15" fillId="0" borderId="8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21" fillId="2" borderId="14" xfId="5" applyFont="1" applyFill="1" applyBorder="1" applyAlignment="1">
      <alignment horizontal="center" vertical="center" wrapText="1"/>
    </xf>
    <xf numFmtId="0" fontId="21" fillId="2" borderId="15" xfId="5" applyFont="1" applyFill="1" applyBorder="1" applyAlignment="1">
      <alignment horizontal="center" vertical="center" wrapText="1"/>
    </xf>
    <xf numFmtId="0" fontId="21" fillId="2" borderId="16" xfId="5" applyFont="1" applyFill="1" applyBorder="1" applyAlignment="1">
      <alignment horizontal="center" vertical="center" wrapText="1"/>
    </xf>
    <xf numFmtId="14" fontId="21" fillId="2" borderId="15" xfId="5" applyNumberFormat="1" applyFont="1" applyFill="1" applyBorder="1" applyAlignment="1">
      <alignment horizontal="center" vertical="center" wrapText="1"/>
    </xf>
    <xf numFmtId="2" fontId="21" fillId="2" borderId="15" xfId="5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1" fontId="18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Border="1"/>
    <xf numFmtId="0" fontId="18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11" fillId="0" borderId="13" xfId="0" applyFont="1" applyBorder="1"/>
    <xf numFmtId="0" fontId="12" fillId="0" borderId="20" xfId="0" applyFont="1" applyFill="1" applyBorder="1" applyAlignment="1">
      <alignment horizontal="right" vertical="center"/>
    </xf>
    <xf numFmtId="0" fontId="0" fillId="0" borderId="4" xfId="0" applyFont="1" applyBorder="1"/>
    <xf numFmtId="0" fontId="0" fillId="0" borderId="8" xfId="0" applyFont="1" applyBorder="1"/>
    <xf numFmtId="0" fontId="12" fillId="0" borderId="8" xfId="0" applyFont="1" applyBorder="1" applyAlignment="1">
      <alignment horizontal="left" vertical="center"/>
    </xf>
    <xf numFmtId="0" fontId="11" fillId="0" borderId="21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8" fillId="0" borderId="22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49" fontId="20" fillId="0" borderId="3" xfId="0" applyNumberFormat="1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49" fontId="20" fillId="0" borderId="5" xfId="0" applyNumberFormat="1" applyFont="1" applyBorder="1" applyAlignment="1">
      <alignment horizontal="left" vertical="center"/>
    </xf>
    <xf numFmtId="0" fontId="20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20" fillId="0" borderId="5" xfId="0" applyNumberFormat="1" applyFont="1" applyBorder="1" applyAlignment="1">
      <alignment vertical="center"/>
    </xf>
    <xf numFmtId="0" fontId="20" fillId="0" borderId="17" xfId="0" applyNumberFormat="1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9" fontId="20" fillId="0" borderId="3" xfId="0" applyNumberFormat="1" applyFont="1" applyBorder="1" applyAlignment="1">
      <alignment horizontal="left" vertical="center"/>
    </xf>
    <xf numFmtId="0" fontId="20" fillId="0" borderId="2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3" xfId="0" applyFont="1" applyBorder="1" applyAlignment="1">
      <alignment horizontal="left" vertical="center"/>
    </xf>
    <xf numFmtId="2" fontId="20" fillId="0" borderId="5" xfId="0" applyNumberFormat="1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2" fontId="12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4" fontId="11" fillId="0" borderId="29" xfId="0" applyNumberFormat="1" applyFont="1" applyBorder="1" applyAlignment="1">
      <alignment vertical="center"/>
    </xf>
    <xf numFmtId="0" fontId="11" fillId="0" borderId="29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0" fontId="16" fillId="2" borderId="26" xfId="0" applyFont="1" applyFill="1" applyBorder="1" applyAlignment="1">
      <alignment vertical="center"/>
    </xf>
    <xf numFmtId="0" fontId="0" fillId="2" borderId="26" xfId="0" applyFont="1" applyFill="1" applyBorder="1"/>
    <xf numFmtId="0" fontId="5" fillId="0" borderId="4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11" fillId="0" borderId="1" xfId="0" applyFont="1" applyBorder="1"/>
    <xf numFmtId="165" fontId="11" fillId="0" borderId="30" xfId="0" applyNumberFormat="1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 vertical="center"/>
    </xf>
    <xf numFmtId="21" fontId="12" fillId="0" borderId="1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29" xfId="0" applyFont="1" applyBorder="1"/>
    <xf numFmtId="21" fontId="12" fillId="0" borderId="29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18" fillId="2" borderId="3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 2" xfId="2"/>
    <cellStyle name="Обычный 2 4" xfId="3"/>
    <cellStyle name="Обычный 5" xfId="4"/>
    <cellStyle name="Обычный_Стартовый протокол Смирнов_20101106_Results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159657</xdr:colOff>
      <xdr:row>0</xdr:row>
      <xdr:rowOff>68489</xdr:rowOff>
    </xdr:from>
    <xdr:to>
      <xdr:col>1</xdr:col>
      <xdr:colOff>216807</xdr:colOff>
      <xdr:row>2</xdr:row>
      <xdr:rowOff>192314</xdr:rowOff>
    </xdr:to>
    <xdr:pic>
      <xdr:nvPicPr>
        <xdr:cNvPr id="6857" name="Picture 2" descr="Министерство спорта Российской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57" y="68489"/>
          <a:ext cx="533400" cy="577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765175</xdr:colOff>
      <xdr:row>0</xdr:row>
      <xdr:rowOff>76200</xdr:rowOff>
    </xdr:from>
    <xdr:to>
      <xdr:col>11</xdr:col>
      <xdr:colOff>793750</xdr:colOff>
      <xdr:row>2</xdr:row>
      <xdr:rowOff>200025</xdr:rowOff>
    </xdr:to>
    <xdr:pic>
      <xdr:nvPicPr>
        <xdr:cNvPr id="6858" name="Рисунок 2" descr="logo-fvsr-ru2014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8836" y="76200"/>
          <a:ext cx="856343" cy="577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BreakPreview" topLeftCell="A6" zoomScale="84" zoomScaleNormal="93" zoomScaleSheetLayoutView="84" workbookViewId="0">
      <selection activeCell="H55" sqref="H55"/>
    </sheetView>
  </sheetViews>
  <sheetFormatPr defaultColWidth="8.85546875" defaultRowHeight="15" x14ac:dyDescent="0.25"/>
  <cols>
    <col min="1" max="1" width="7.140625" style="6" customWidth="1"/>
    <col min="2" max="2" width="6.42578125" style="5" customWidth="1"/>
    <col min="3" max="3" width="12.85546875" style="3" customWidth="1"/>
    <col min="4" max="4" width="22.7109375" style="7" customWidth="1"/>
    <col min="5" max="5" width="10.7109375" style="12" customWidth="1"/>
    <col min="6" max="6" width="8" style="7" customWidth="1"/>
    <col min="7" max="7" width="22.42578125" style="6" customWidth="1"/>
    <col min="8" max="8" width="10" style="7" customWidth="1"/>
    <col min="9" max="9" width="11.5703125" style="7" customWidth="1"/>
    <col min="10" max="10" width="11.140625" style="7" customWidth="1"/>
    <col min="11" max="11" width="12.42578125" style="7" customWidth="1"/>
    <col min="12" max="12" width="13" style="7" customWidth="1"/>
    <col min="13" max="16384" width="8.85546875" style="7"/>
  </cols>
  <sheetData>
    <row r="1" spans="1:12" ht="18" customHeight="1" x14ac:dyDescent="0.25">
      <c r="A1" s="146" t="s">
        <v>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8" customHeight="1" x14ac:dyDescent="0.25">
      <c r="A2" s="146" t="s">
        <v>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" customHeight="1" x14ac:dyDescent="0.25">
      <c r="A3" s="146" t="s">
        <v>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8" customHeight="1" x14ac:dyDescent="0.25">
      <c r="A4" s="146" t="s">
        <v>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8.25" customHeight="1" x14ac:dyDescent="0.25">
      <c r="A5" s="52"/>
      <c r="B5" s="1"/>
      <c r="C5" s="2"/>
      <c r="D5" s="53"/>
      <c r="E5" s="8"/>
      <c r="F5" s="53"/>
      <c r="G5" s="52"/>
      <c r="H5" s="53"/>
      <c r="I5" s="53"/>
      <c r="J5" s="53"/>
      <c r="K5" s="53"/>
      <c r="L5" s="53"/>
    </row>
    <row r="6" spans="1:12" ht="13.5" customHeight="1" x14ac:dyDescent="0.25">
      <c r="A6" s="130" t="s">
        <v>68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3.5" customHeight="1" x14ac:dyDescent="0.25">
      <c r="A7" s="126" t="s">
        <v>13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ht="8.25" customHeight="1" thickBot="1" x14ac:dyDescent="0.3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9" spans="1:12" ht="12.75" customHeight="1" thickTop="1" x14ac:dyDescent="0.25">
      <c r="A9" s="122" t="s">
        <v>14</v>
      </c>
      <c r="B9" s="123"/>
      <c r="C9" s="123"/>
      <c r="D9" s="123"/>
      <c r="E9" s="123"/>
      <c r="F9" s="123"/>
      <c r="G9" s="123"/>
      <c r="H9" s="123"/>
      <c r="I9" s="123"/>
      <c r="J9" s="123"/>
      <c r="K9" s="124"/>
      <c r="L9" s="125"/>
    </row>
    <row r="10" spans="1:12" ht="12.75" customHeight="1" x14ac:dyDescent="0.25">
      <c r="A10" s="133" t="s">
        <v>62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5"/>
      <c r="L10" s="136"/>
    </row>
    <row r="11" spans="1:12" ht="12.75" customHeight="1" x14ac:dyDescent="0.25">
      <c r="A11" s="133" t="s">
        <v>81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5"/>
      <c r="L11" s="136"/>
    </row>
    <row r="12" spans="1:12" ht="9" customHeight="1" x14ac:dyDescent="0.25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9"/>
    </row>
    <row r="13" spans="1:12" ht="12" customHeight="1" x14ac:dyDescent="0.25">
      <c r="A13" s="131" t="s">
        <v>61</v>
      </c>
      <c r="B13" s="132"/>
      <c r="C13" s="132"/>
      <c r="D13" s="132"/>
      <c r="E13" s="132"/>
      <c r="F13" s="48"/>
      <c r="G13" s="100" t="s">
        <v>69</v>
      </c>
      <c r="H13" s="14" t="s">
        <v>56</v>
      </c>
      <c r="I13" s="14"/>
      <c r="J13" s="14"/>
      <c r="K13" s="14"/>
      <c r="L13" s="19" t="s">
        <v>63</v>
      </c>
    </row>
    <row r="14" spans="1:12" ht="12" customHeight="1" x14ac:dyDescent="0.25">
      <c r="A14" s="138" t="s">
        <v>82</v>
      </c>
      <c r="B14" s="139"/>
      <c r="C14" s="139"/>
      <c r="D14" s="139"/>
      <c r="E14" s="139"/>
      <c r="F14" s="49"/>
      <c r="G14" s="101" t="s">
        <v>84</v>
      </c>
      <c r="H14" s="11" t="s">
        <v>57</v>
      </c>
      <c r="I14" s="11"/>
      <c r="J14" s="11"/>
      <c r="K14" s="50"/>
      <c r="L14" s="51" t="s">
        <v>70</v>
      </c>
    </row>
    <row r="15" spans="1:12" ht="14.25" customHeight="1" x14ac:dyDescent="0.25">
      <c r="A15" s="140" t="s">
        <v>15</v>
      </c>
      <c r="B15" s="141"/>
      <c r="C15" s="141"/>
      <c r="D15" s="141"/>
      <c r="E15" s="141"/>
      <c r="F15" s="141"/>
      <c r="G15" s="142"/>
      <c r="H15" s="137" t="s">
        <v>16</v>
      </c>
      <c r="I15" s="114"/>
      <c r="J15" s="114"/>
      <c r="K15" s="114"/>
      <c r="L15" s="115"/>
    </row>
    <row r="16" spans="1:12" s="4" customFormat="1" ht="13.5" customHeight="1" x14ac:dyDescent="0.2">
      <c r="A16" s="87" t="s">
        <v>17</v>
      </c>
      <c r="B16" s="13"/>
      <c r="C16" s="41"/>
      <c r="D16" s="9"/>
      <c r="E16" s="42"/>
      <c r="F16" s="43"/>
      <c r="G16" s="44"/>
      <c r="H16" s="38" t="s">
        <v>35</v>
      </c>
      <c r="I16" s="9"/>
      <c r="J16" s="9"/>
      <c r="K16" s="9"/>
      <c r="L16" s="36"/>
    </row>
    <row r="17" spans="1:12" s="4" customFormat="1" ht="13.5" customHeight="1" x14ac:dyDescent="0.2">
      <c r="A17" s="87" t="s">
        <v>18</v>
      </c>
      <c r="B17" s="9"/>
      <c r="C17" s="9"/>
      <c r="D17" s="9"/>
      <c r="E17" s="43"/>
      <c r="F17" s="43"/>
      <c r="G17" s="45" t="s">
        <v>64</v>
      </c>
      <c r="H17" s="38" t="s">
        <v>36</v>
      </c>
      <c r="I17" s="9"/>
      <c r="J17" s="9"/>
      <c r="K17" s="9"/>
      <c r="L17" s="36"/>
    </row>
    <row r="18" spans="1:12" s="4" customFormat="1" ht="13.5" customHeight="1" x14ac:dyDescent="0.2">
      <c r="A18" s="87" t="s">
        <v>19</v>
      </c>
      <c r="B18" s="9"/>
      <c r="C18" s="9"/>
      <c r="D18" s="9"/>
      <c r="E18" s="43"/>
      <c r="F18" s="43"/>
      <c r="G18" s="45" t="s">
        <v>60</v>
      </c>
      <c r="H18" s="39" t="s">
        <v>37</v>
      </c>
      <c r="I18" s="10"/>
      <c r="J18" s="9"/>
      <c r="K18" s="10"/>
      <c r="L18" s="37"/>
    </row>
    <row r="19" spans="1:12" s="4" customFormat="1" ht="13.5" customHeight="1" thickBot="1" x14ac:dyDescent="0.25">
      <c r="A19" s="88" t="s">
        <v>39</v>
      </c>
      <c r="B19" s="29"/>
      <c r="C19" s="29"/>
      <c r="D19" s="29"/>
      <c r="E19" s="46"/>
      <c r="F19" s="46"/>
      <c r="G19" s="47" t="s">
        <v>65</v>
      </c>
      <c r="H19" s="40" t="s">
        <v>58</v>
      </c>
      <c r="I19" s="29"/>
      <c r="J19" s="46"/>
      <c r="K19" s="85">
        <v>10.5</v>
      </c>
      <c r="L19" s="86" t="s">
        <v>83</v>
      </c>
    </row>
    <row r="20" spans="1:12" ht="7.5" customHeight="1" thickTop="1" thickBot="1" x14ac:dyDescent="0.3">
      <c r="A20" s="54"/>
      <c r="B20" s="54"/>
      <c r="C20" s="54"/>
      <c r="D20" s="54"/>
      <c r="E20" s="55"/>
      <c r="F20" s="54"/>
      <c r="G20" s="56"/>
      <c r="H20" s="54"/>
      <c r="I20" s="54"/>
      <c r="J20" s="54"/>
      <c r="K20" s="54"/>
      <c r="L20" s="54"/>
    </row>
    <row r="21" spans="1:12" s="3" customFormat="1" ht="32.25" customHeight="1" thickTop="1" x14ac:dyDescent="0.2">
      <c r="A21" s="30" t="s">
        <v>20</v>
      </c>
      <c r="B21" s="31" t="s">
        <v>50</v>
      </c>
      <c r="C21" s="31" t="s">
        <v>21</v>
      </c>
      <c r="D21" s="31" t="s">
        <v>53</v>
      </c>
      <c r="E21" s="33" t="s">
        <v>51</v>
      </c>
      <c r="F21" s="31" t="s">
        <v>52</v>
      </c>
      <c r="G21" s="31" t="s">
        <v>22</v>
      </c>
      <c r="H21" s="31" t="s">
        <v>71</v>
      </c>
      <c r="I21" s="31" t="s">
        <v>54</v>
      </c>
      <c r="J21" s="34" t="s">
        <v>55</v>
      </c>
      <c r="K21" s="35" t="s">
        <v>23</v>
      </c>
      <c r="L21" s="32" t="s">
        <v>24</v>
      </c>
    </row>
    <row r="22" spans="1:12" s="4" customFormat="1" ht="18.75" customHeight="1" x14ac:dyDescent="0.2">
      <c r="A22" s="106">
        <v>1</v>
      </c>
      <c r="B22" s="93">
        <v>91</v>
      </c>
      <c r="C22" s="93">
        <v>10097347665</v>
      </c>
      <c r="D22" s="92" t="s">
        <v>85</v>
      </c>
      <c r="E22" s="93">
        <v>2006</v>
      </c>
      <c r="F22" s="93" t="s">
        <v>1</v>
      </c>
      <c r="G22" s="94" t="s">
        <v>11</v>
      </c>
      <c r="H22" s="104">
        <v>3.0995370370370371E-2</v>
      </c>
      <c r="I22" s="104"/>
      <c r="J22" s="84">
        <f t="shared" ref="J22:J54" si="0">IFERROR($K$19*3600/(HOUR(H22)*3600+MINUTE(H22)*60+SECOND(H22)),"")</f>
        <v>14.115011202389843</v>
      </c>
      <c r="K22" s="93"/>
      <c r="L22" s="90"/>
    </row>
    <row r="23" spans="1:12" s="4" customFormat="1" ht="18.75" customHeight="1" x14ac:dyDescent="0.2">
      <c r="A23" s="106">
        <v>2</v>
      </c>
      <c r="B23" s="93">
        <v>92</v>
      </c>
      <c r="C23" s="93">
        <v>10100512794</v>
      </c>
      <c r="D23" s="92" t="s">
        <v>86</v>
      </c>
      <c r="E23" s="93">
        <v>2007</v>
      </c>
      <c r="F23" s="93" t="s">
        <v>1</v>
      </c>
      <c r="G23" s="94" t="s">
        <v>7</v>
      </c>
      <c r="H23" s="104">
        <v>3.1307870370370368E-2</v>
      </c>
      <c r="I23" s="105">
        <f t="shared" ref="I23:I54" si="1">H23-$H$22</f>
        <v>3.1249999999999681E-4</v>
      </c>
      <c r="J23" s="84">
        <f t="shared" si="0"/>
        <v>13.974121996303142</v>
      </c>
      <c r="K23" s="93"/>
      <c r="L23" s="90"/>
    </row>
    <row r="24" spans="1:12" s="4" customFormat="1" ht="18.75" customHeight="1" x14ac:dyDescent="0.2">
      <c r="A24" s="106">
        <v>3</v>
      </c>
      <c r="B24" s="93">
        <v>93</v>
      </c>
      <c r="C24" s="93">
        <v>10091964468</v>
      </c>
      <c r="D24" s="92" t="s">
        <v>87</v>
      </c>
      <c r="E24" s="93">
        <v>2006</v>
      </c>
      <c r="F24" s="93" t="s">
        <v>1</v>
      </c>
      <c r="G24" s="94" t="s">
        <v>72</v>
      </c>
      <c r="H24" s="104">
        <v>3.1817129629629633E-2</v>
      </c>
      <c r="I24" s="105">
        <f t="shared" si="1"/>
        <v>8.2175925925926166E-4</v>
      </c>
      <c r="J24" s="84">
        <f t="shared" si="0"/>
        <v>13.750454710803929</v>
      </c>
      <c r="K24" s="93"/>
      <c r="L24" s="90"/>
    </row>
    <row r="25" spans="1:12" s="4" customFormat="1" ht="18.75" customHeight="1" x14ac:dyDescent="0.2">
      <c r="A25" s="106">
        <v>4</v>
      </c>
      <c r="B25" s="93">
        <v>107</v>
      </c>
      <c r="C25" s="93">
        <v>10096031701</v>
      </c>
      <c r="D25" s="92" t="s">
        <v>88</v>
      </c>
      <c r="E25" s="93">
        <v>2006</v>
      </c>
      <c r="F25" s="93" t="s">
        <v>1</v>
      </c>
      <c r="G25" s="94" t="s">
        <v>10</v>
      </c>
      <c r="H25" s="104">
        <v>3.2118055555555559E-2</v>
      </c>
      <c r="I25" s="105">
        <f t="shared" si="1"/>
        <v>1.1226851851851884E-3</v>
      </c>
      <c r="J25" s="84">
        <f t="shared" si="0"/>
        <v>13.621621621621621</v>
      </c>
      <c r="K25" s="93"/>
      <c r="L25" s="90"/>
    </row>
    <row r="26" spans="1:12" s="4" customFormat="1" ht="18.75" customHeight="1" x14ac:dyDescent="0.2">
      <c r="A26" s="106">
        <v>5</v>
      </c>
      <c r="B26" s="93">
        <v>102</v>
      </c>
      <c r="C26" s="93">
        <v>10089713260</v>
      </c>
      <c r="D26" s="92" t="s">
        <v>89</v>
      </c>
      <c r="E26" s="93">
        <v>2007</v>
      </c>
      <c r="F26" s="93" t="s">
        <v>1</v>
      </c>
      <c r="G26" s="94" t="s">
        <v>90</v>
      </c>
      <c r="H26" s="104">
        <v>3.2233796296296295E-2</v>
      </c>
      <c r="I26" s="105">
        <f t="shared" si="1"/>
        <v>1.2384259259259241E-3</v>
      </c>
      <c r="J26" s="84">
        <f t="shared" si="0"/>
        <v>13.572710951526032</v>
      </c>
      <c r="K26" s="93"/>
      <c r="L26" s="90"/>
    </row>
    <row r="27" spans="1:12" s="4" customFormat="1" ht="18.75" customHeight="1" x14ac:dyDescent="0.2">
      <c r="A27" s="106">
        <v>6</v>
      </c>
      <c r="B27" s="93">
        <v>96</v>
      </c>
      <c r="C27" s="93">
        <v>10091527665</v>
      </c>
      <c r="D27" s="92" t="s">
        <v>91</v>
      </c>
      <c r="E27" s="93">
        <v>2007</v>
      </c>
      <c r="F27" s="93" t="s">
        <v>47</v>
      </c>
      <c r="G27" s="94" t="s">
        <v>8</v>
      </c>
      <c r="H27" s="104">
        <v>3.24537037037037E-2</v>
      </c>
      <c r="I27" s="105">
        <f t="shared" si="1"/>
        <v>1.4583333333333288E-3</v>
      </c>
      <c r="J27" s="84">
        <f t="shared" si="0"/>
        <v>13.480741797432239</v>
      </c>
      <c r="K27" s="93"/>
      <c r="L27" s="90"/>
    </row>
    <row r="28" spans="1:12" s="4" customFormat="1" ht="18.75" customHeight="1" x14ac:dyDescent="0.2">
      <c r="A28" s="106">
        <v>7</v>
      </c>
      <c r="B28" s="93">
        <v>90</v>
      </c>
      <c r="C28" s="93">
        <v>10096898738</v>
      </c>
      <c r="D28" s="92" t="s">
        <v>92</v>
      </c>
      <c r="E28" s="93">
        <v>2007</v>
      </c>
      <c r="F28" s="93" t="s">
        <v>1</v>
      </c>
      <c r="G28" s="94" t="s">
        <v>7</v>
      </c>
      <c r="H28" s="104">
        <v>3.3009259259259259E-2</v>
      </c>
      <c r="I28" s="105">
        <f t="shared" si="1"/>
        <v>2.013888888888888E-3</v>
      </c>
      <c r="J28" s="84">
        <f t="shared" si="0"/>
        <v>13.253856942496494</v>
      </c>
      <c r="K28" s="93"/>
      <c r="L28" s="90"/>
    </row>
    <row r="29" spans="1:12" s="4" customFormat="1" ht="18.75" customHeight="1" x14ac:dyDescent="0.2">
      <c r="A29" s="106">
        <v>8</v>
      </c>
      <c r="B29" s="93">
        <v>97</v>
      </c>
      <c r="C29" s="93">
        <v>10114018733</v>
      </c>
      <c r="D29" s="92" t="s">
        <v>93</v>
      </c>
      <c r="E29" s="93">
        <v>2007</v>
      </c>
      <c r="F29" s="93" t="s">
        <v>43</v>
      </c>
      <c r="G29" s="94" t="s">
        <v>41</v>
      </c>
      <c r="H29" s="104">
        <v>3.3159722222222222E-2</v>
      </c>
      <c r="I29" s="105">
        <f t="shared" si="1"/>
        <v>2.1643518518518513E-3</v>
      </c>
      <c r="J29" s="84">
        <f t="shared" si="0"/>
        <v>13.193717277486911</v>
      </c>
      <c r="K29" s="93"/>
      <c r="L29" s="90"/>
    </row>
    <row r="30" spans="1:12" s="4" customFormat="1" ht="18.75" customHeight="1" x14ac:dyDescent="0.2">
      <c r="A30" s="106">
        <v>9</v>
      </c>
      <c r="B30" s="93">
        <v>94</v>
      </c>
      <c r="C30" s="93">
        <v>10090420350</v>
      </c>
      <c r="D30" s="92" t="s">
        <v>94</v>
      </c>
      <c r="E30" s="93">
        <v>2006</v>
      </c>
      <c r="F30" s="93" t="s">
        <v>43</v>
      </c>
      <c r="G30" s="94" t="s">
        <v>38</v>
      </c>
      <c r="H30" s="104">
        <v>3.4282407407407407E-2</v>
      </c>
      <c r="I30" s="105">
        <f t="shared" si="1"/>
        <v>3.2870370370370362E-3</v>
      </c>
      <c r="J30" s="84">
        <f t="shared" si="0"/>
        <v>12.76164753544902</v>
      </c>
      <c r="K30" s="93"/>
      <c r="L30" s="90"/>
    </row>
    <row r="31" spans="1:12" s="4" customFormat="1" ht="18.75" customHeight="1" x14ac:dyDescent="0.2">
      <c r="A31" s="106">
        <v>10</v>
      </c>
      <c r="B31" s="93">
        <v>100</v>
      </c>
      <c r="C31" s="93">
        <v>10105865780</v>
      </c>
      <c r="D31" s="92" t="s">
        <v>95</v>
      </c>
      <c r="E31" s="93">
        <v>2007</v>
      </c>
      <c r="F31" s="93" t="s">
        <v>47</v>
      </c>
      <c r="G31" s="94" t="s">
        <v>38</v>
      </c>
      <c r="H31" s="104">
        <v>3.4641203703703702E-2</v>
      </c>
      <c r="I31" s="105">
        <f t="shared" si="1"/>
        <v>3.6458333333333308E-3</v>
      </c>
      <c r="J31" s="84">
        <f t="shared" si="0"/>
        <v>12.629468760441029</v>
      </c>
      <c r="K31" s="93"/>
      <c r="L31" s="90"/>
    </row>
    <row r="32" spans="1:12" s="4" customFormat="1" ht="18.75" customHeight="1" x14ac:dyDescent="0.2">
      <c r="A32" s="106">
        <v>11</v>
      </c>
      <c r="B32" s="93">
        <v>103</v>
      </c>
      <c r="C32" s="93">
        <v>10091152702</v>
      </c>
      <c r="D32" s="92" t="s">
        <v>96</v>
      </c>
      <c r="E32" s="93">
        <v>2006</v>
      </c>
      <c r="F32" s="93" t="s">
        <v>47</v>
      </c>
      <c r="G32" s="94" t="s">
        <v>9</v>
      </c>
      <c r="H32" s="104">
        <v>3.516203703703704E-2</v>
      </c>
      <c r="I32" s="105">
        <f t="shared" si="1"/>
        <v>4.1666666666666692E-3</v>
      </c>
      <c r="J32" s="84">
        <f t="shared" si="0"/>
        <v>12.442396313364055</v>
      </c>
      <c r="K32" s="93"/>
      <c r="L32" s="103"/>
    </row>
    <row r="33" spans="1:12" s="4" customFormat="1" ht="18.75" customHeight="1" x14ac:dyDescent="0.2">
      <c r="A33" s="106">
        <v>12</v>
      </c>
      <c r="B33" s="93">
        <v>99</v>
      </c>
      <c r="C33" s="93">
        <v>10123679933</v>
      </c>
      <c r="D33" s="92" t="s">
        <v>97</v>
      </c>
      <c r="E33" s="93">
        <v>2007</v>
      </c>
      <c r="F33" s="93" t="s">
        <v>43</v>
      </c>
      <c r="G33" s="94" t="s">
        <v>76</v>
      </c>
      <c r="H33" s="104">
        <v>3.5532407407407408E-2</v>
      </c>
      <c r="I33" s="105">
        <f t="shared" si="1"/>
        <v>4.5370370370370373E-3</v>
      </c>
      <c r="J33" s="84">
        <f t="shared" si="0"/>
        <v>12.312703583061889</v>
      </c>
      <c r="K33" s="93"/>
      <c r="L33" s="103"/>
    </row>
    <row r="34" spans="1:12" s="4" customFormat="1" ht="18.75" customHeight="1" x14ac:dyDescent="0.2">
      <c r="A34" s="106">
        <v>13</v>
      </c>
      <c r="B34" s="93">
        <v>104</v>
      </c>
      <c r="C34" s="93">
        <v>10105844259</v>
      </c>
      <c r="D34" s="92" t="s">
        <v>98</v>
      </c>
      <c r="E34" s="93">
        <v>2007</v>
      </c>
      <c r="F34" s="93" t="s">
        <v>47</v>
      </c>
      <c r="G34" s="94" t="s">
        <v>75</v>
      </c>
      <c r="H34" s="104">
        <v>3.5891203703703703E-2</v>
      </c>
      <c r="I34" s="105">
        <f t="shared" si="1"/>
        <v>4.8958333333333319E-3</v>
      </c>
      <c r="J34" s="84">
        <f t="shared" si="0"/>
        <v>12.18961625282167</v>
      </c>
      <c r="K34" s="93"/>
      <c r="L34" s="103"/>
    </row>
    <row r="35" spans="1:12" s="4" customFormat="1" ht="18.75" customHeight="1" x14ac:dyDescent="0.2">
      <c r="A35" s="106">
        <v>14</v>
      </c>
      <c r="B35" s="93">
        <v>114</v>
      </c>
      <c r="C35" s="93">
        <v>10117354220</v>
      </c>
      <c r="D35" s="92" t="s">
        <v>99</v>
      </c>
      <c r="E35" s="93">
        <v>2007</v>
      </c>
      <c r="F35" s="93" t="s">
        <v>43</v>
      </c>
      <c r="G35" s="94" t="s">
        <v>7</v>
      </c>
      <c r="H35" s="104">
        <v>3.6018518518518519E-2</v>
      </c>
      <c r="I35" s="105">
        <f t="shared" si="1"/>
        <v>5.0231481481481481E-3</v>
      </c>
      <c r="J35" s="84">
        <f t="shared" si="0"/>
        <v>12.146529562982005</v>
      </c>
      <c r="K35" s="93"/>
      <c r="L35" s="103"/>
    </row>
    <row r="36" spans="1:12" s="4" customFormat="1" ht="18.75" customHeight="1" x14ac:dyDescent="0.2">
      <c r="A36" s="106">
        <v>15</v>
      </c>
      <c r="B36" s="93">
        <v>123</v>
      </c>
      <c r="C36" s="93">
        <v>10131461959</v>
      </c>
      <c r="D36" s="92" t="s">
        <v>100</v>
      </c>
      <c r="E36" s="93">
        <v>2007</v>
      </c>
      <c r="F36" s="93" t="s">
        <v>43</v>
      </c>
      <c r="G36" s="94" t="s">
        <v>6</v>
      </c>
      <c r="H36" s="104">
        <v>3.6574074074074071E-2</v>
      </c>
      <c r="I36" s="105">
        <f t="shared" si="1"/>
        <v>5.5787037037037003E-3</v>
      </c>
      <c r="J36" s="84">
        <f t="shared" si="0"/>
        <v>11.962025316455696</v>
      </c>
      <c r="K36" s="93"/>
      <c r="L36" s="103"/>
    </row>
    <row r="37" spans="1:12" s="4" customFormat="1" ht="18.75" customHeight="1" x14ac:dyDescent="0.2">
      <c r="A37" s="106">
        <v>16</v>
      </c>
      <c r="B37" s="93">
        <v>109</v>
      </c>
      <c r="C37" s="93">
        <v>10128010072</v>
      </c>
      <c r="D37" s="92" t="s">
        <v>101</v>
      </c>
      <c r="E37" s="93">
        <v>2007</v>
      </c>
      <c r="F37" s="93" t="s">
        <v>47</v>
      </c>
      <c r="G37" s="94" t="s">
        <v>8</v>
      </c>
      <c r="H37" s="104">
        <v>3.6782407407407409E-2</v>
      </c>
      <c r="I37" s="105">
        <f t="shared" si="1"/>
        <v>5.7870370370370385E-3</v>
      </c>
      <c r="J37" s="84">
        <f t="shared" si="0"/>
        <v>11.894273127753303</v>
      </c>
      <c r="K37" s="93"/>
      <c r="L37" s="103"/>
    </row>
    <row r="38" spans="1:12" s="4" customFormat="1" ht="18.75" customHeight="1" x14ac:dyDescent="0.2">
      <c r="A38" s="106">
        <v>17</v>
      </c>
      <c r="B38" s="93">
        <v>115</v>
      </c>
      <c r="C38" s="93">
        <v>10104417450</v>
      </c>
      <c r="D38" s="92" t="s">
        <v>102</v>
      </c>
      <c r="E38" s="93">
        <v>2007</v>
      </c>
      <c r="F38" s="93" t="s">
        <v>47</v>
      </c>
      <c r="G38" s="94" t="s">
        <v>74</v>
      </c>
      <c r="H38" s="104">
        <v>3.7025462962962961E-2</v>
      </c>
      <c r="I38" s="105">
        <f t="shared" si="1"/>
        <v>6.0300925925925904E-3</v>
      </c>
      <c r="J38" s="84">
        <f t="shared" si="0"/>
        <v>11.816192560175054</v>
      </c>
      <c r="K38" s="93"/>
      <c r="L38" s="103"/>
    </row>
    <row r="39" spans="1:12" s="4" customFormat="1" ht="18.75" customHeight="1" x14ac:dyDescent="0.2">
      <c r="A39" s="106">
        <v>18</v>
      </c>
      <c r="B39" s="93">
        <v>98</v>
      </c>
      <c r="C39" s="93">
        <v>10089791365</v>
      </c>
      <c r="D39" s="92" t="s">
        <v>103</v>
      </c>
      <c r="E39" s="93">
        <v>2006</v>
      </c>
      <c r="F39" s="93" t="s">
        <v>1</v>
      </c>
      <c r="G39" s="94" t="s">
        <v>7</v>
      </c>
      <c r="H39" s="104">
        <v>3.7025462962962961E-2</v>
      </c>
      <c r="I39" s="105">
        <f t="shared" si="1"/>
        <v>6.0300925925925904E-3</v>
      </c>
      <c r="J39" s="84">
        <f t="shared" si="0"/>
        <v>11.816192560175054</v>
      </c>
      <c r="K39" s="93"/>
      <c r="L39" s="103"/>
    </row>
    <row r="40" spans="1:12" s="4" customFormat="1" ht="18.75" customHeight="1" x14ac:dyDescent="0.2">
      <c r="A40" s="106">
        <v>19</v>
      </c>
      <c r="B40" s="93">
        <v>105</v>
      </c>
      <c r="C40" s="93">
        <v>10113798461</v>
      </c>
      <c r="D40" s="92" t="s">
        <v>104</v>
      </c>
      <c r="E40" s="93">
        <v>2007</v>
      </c>
      <c r="F40" s="93" t="s">
        <v>47</v>
      </c>
      <c r="G40" s="94" t="s">
        <v>38</v>
      </c>
      <c r="H40" s="104">
        <v>3.7384259259259263E-2</v>
      </c>
      <c r="I40" s="105">
        <f t="shared" si="1"/>
        <v>6.3888888888888919E-3</v>
      </c>
      <c r="J40" s="84">
        <f t="shared" si="0"/>
        <v>11.702786377708978</v>
      </c>
      <c r="K40" s="93"/>
      <c r="L40" s="103"/>
    </row>
    <row r="41" spans="1:12" s="4" customFormat="1" ht="18.75" customHeight="1" x14ac:dyDescent="0.2">
      <c r="A41" s="106">
        <v>20</v>
      </c>
      <c r="B41" s="93">
        <v>110</v>
      </c>
      <c r="C41" s="93">
        <v>10105692594</v>
      </c>
      <c r="D41" s="92" t="s">
        <v>105</v>
      </c>
      <c r="E41" s="93">
        <v>2007</v>
      </c>
      <c r="F41" s="93" t="s">
        <v>47</v>
      </c>
      <c r="G41" s="94" t="s">
        <v>10</v>
      </c>
      <c r="H41" s="104">
        <v>3.7534722222222219E-2</v>
      </c>
      <c r="I41" s="105">
        <f t="shared" si="1"/>
        <v>6.5393518518518483E-3</v>
      </c>
      <c r="J41" s="84">
        <f t="shared" si="0"/>
        <v>11.655874190564292</v>
      </c>
      <c r="K41" s="93"/>
      <c r="L41" s="103"/>
    </row>
    <row r="42" spans="1:12" s="4" customFormat="1" ht="18.75" customHeight="1" x14ac:dyDescent="0.2">
      <c r="A42" s="106">
        <v>21</v>
      </c>
      <c r="B42" s="93">
        <v>95</v>
      </c>
      <c r="C42" s="93">
        <v>10083844154</v>
      </c>
      <c r="D42" s="92" t="s">
        <v>106</v>
      </c>
      <c r="E42" s="93">
        <v>2007</v>
      </c>
      <c r="F42" s="93" t="s">
        <v>43</v>
      </c>
      <c r="G42" s="94" t="s">
        <v>6</v>
      </c>
      <c r="H42" s="104">
        <v>3.8240740740740742E-2</v>
      </c>
      <c r="I42" s="105">
        <f t="shared" si="1"/>
        <v>7.2453703703703708E-3</v>
      </c>
      <c r="J42" s="84">
        <f t="shared" si="0"/>
        <v>11.440677966101696</v>
      </c>
      <c r="K42" s="93"/>
      <c r="L42" s="103"/>
    </row>
    <row r="43" spans="1:12" s="4" customFormat="1" ht="18.75" customHeight="1" x14ac:dyDescent="0.2">
      <c r="A43" s="106">
        <v>22</v>
      </c>
      <c r="B43" s="93">
        <v>120</v>
      </c>
      <c r="C43" s="93">
        <v>10127078064</v>
      </c>
      <c r="D43" s="92" t="s">
        <v>107</v>
      </c>
      <c r="E43" s="93">
        <v>2007</v>
      </c>
      <c r="F43" s="93" t="s">
        <v>47</v>
      </c>
      <c r="G43" s="94" t="s">
        <v>40</v>
      </c>
      <c r="H43" s="104">
        <v>3.8379629629629632E-2</v>
      </c>
      <c r="I43" s="105">
        <f t="shared" si="1"/>
        <v>7.3842592592592605E-3</v>
      </c>
      <c r="J43" s="84">
        <f t="shared" si="0"/>
        <v>11.399276236429433</v>
      </c>
      <c r="K43" s="93"/>
      <c r="L43" s="103"/>
    </row>
    <row r="44" spans="1:12" s="4" customFormat="1" ht="18.75" customHeight="1" x14ac:dyDescent="0.2">
      <c r="A44" s="106">
        <v>23</v>
      </c>
      <c r="B44" s="93">
        <v>106</v>
      </c>
      <c r="C44" s="93">
        <v>10110815915</v>
      </c>
      <c r="D44" s="92" t="s">
        <v>108</v>
      </c>
      <c r="E44" s="93">
        <v>2007</v>
      </c>
      <c r="F44" s="93" t="s">
        <v>47</v>
      </c>
      <c r="G44" s="94" t="s">
        <v>8</v>
      </c>
      <c r="H44" s="104">
        <v>3.8564814814814816E-2</v>
      </c>
      <c r="I44" s="105">
        <f t="shared" si="1"/>
        <v>7.5694444444444446E-3</v>
      </c>
      <c r="J44" s="84">
        <f t="shared" si="0"/>
        <v>11.344537815126051</v>
      </c>
      <c r="K44" s="93"/>
      <c r="L44" s="103"/>
    </row>
    <row r="45" spans="1:12" s="4" customFormat="1" ht="18.75" customHeight="1" x14ac:dyDescent="0.2">
      <c r="A45" s="106">
        <v>24</v>
      </c>
      <c r="B45" s="93">
        <v>112</v>
      </c>
      <c r="C45" s="93">
        <v>10093566079</v>
      </c>
      <c r="D45" s="92" t="s">
        <v>109</v>
      </c>
      <c r="E45" s="93">
        <v>2006</v>
      </c>
      <c r="F45" s="93" t="s">
        <v>1</v>
      </c>
      <c r="G45" s="94" t="s">
        <v>41</v>
      </c>
      <c r="H45" s="104">
        <v>3.8912037037037037E-2</v>
      </c>
      <c r="I45" s="105">
        <f t="shared" si="1"/>
        <v>7.9166666666666656E-3</v>
      </c>
      <c r="J45" s="84">
        <f t="shared" si="0"/>
        <v>11.243307555026769</v>
      </c>
      <c r="K45" s="93"/>
      <c r="L45" s="103"/>
    </row>
    <row r="46" spans="1:12" s="4" customFormat="1" ht="18.75" customHeight="1" x14ac:dyDescent="0.2">
      <c r="A46" s="106">
        <v>25</v>
      </c>
      <c r="B46" s="93">
        <v>125</v>
      </c>
      <c r="C46" s="93">
        <v>10131462060</v>
      </c>
      <c r="D46" s="92" t="s">
        <v>110</v>
      </c>
      <c r="E46" s="93">
        <v>2007</v>
      </c>
      <c r="F46" s="93" t="s">
        <v>43</v>
      </c>
      <c r="G46" s="94" t="s">
        <v>6</v>
      </c>
      <c r="H46" s="104">
        <v>3.9108796296296301E-2</v>
      </c>
      <c r="I46" s="105">
        <f t="shared" si="1"/>
        <v>8.1134259259259302E-3</v>
      </c>
      <c r="J46" s="84">
        <f t="shared" si="0"/>
        <v>11.186741639538324</v>
      </c>
      <c r="K46" s="93"/>
      <c r="L46" s="103"/>
    </row>
    <row r="47" spans="1:12" s="4" customFormat="1" ht="18.75" customHeight="1" x14ac:dyDescent="0.2">
      <c r="A47" s="106">
        <v>26</v>
      </c>
      <c r="B47" s="93">
        <v>122</v>
      </c>
      <c r="C47" s="93">
        <v>10126751294</v>
      </c>
      <c r="D47" s="92" t="s">
        <v>111</v>
      </c>
      <c r="E47" s="93">
        <v>2007</v>
      </c>
      <c r="F47" s="93" t="s">
        <v>47</v>
      </c>
      <c r="G47" s="94" t="s">
        <v>78</v>
      </c>
      <c r="H47" s="104">
        <v>3.9247685185185184E-2</v>
      </c>
      <c r="I47" s="105">
        <f t="shared" si="1"/>
        <v>8.252314814814813E-3</v>
      </c>
      <c r="J47" s="84">
        <f t="shared" si="0"/>
        <v>11.147154231790033</v>
      </c>
      <c r="K47" s="93"/>
      <c r="L47" s="103"/>
    </row>
    <row r="48" spans="1:12" s="4" customFormat="1" ht="18.75" customHeight="1" x14ac:dyDescent="0.2">
      <c r="A48" s="106">
        <v>27</v>
      </c>
      <c r="B48" s="93">
        <v>116</v>
      </c>
      <c r="C48" s="93">
        <v>10113102889</v>
      </c>
      <c r="D48" s="92" t="s">
        <v>112</v>
      </c>
      <c r="E48" s="93">
        <v>2007</v>
      </c>
      <c r="F48" s="93" t="s">
        <v>43</v>
      </c>
      <c r="G48" s="94" t="s">
        <v>73</v>
      </c>
      <c r="H48" s="104">
        <v>4.0196759259259258E-2</v>
      </c>
      <c r="I48" s="105">
        <f t="shared" si="1"/>
        <v>9.2013888888888874E-3</v>
      </c>
      <c r="J48" s="84">
        <f t="shared" si="0"/>
        <v>10.883961992513678</v>
      </c>
      <c r="K48" s="93"/>
      <c r="L48" s="103"/>
    </row>
    <row r="49" spans="1:12" s="4" customFormat="1" ht="18.75" customHeight="1" x14ac:dyDescent="0.2">
      <c r="A49" s="106">
        <v>28</v>
      </c>
      <c r="B49" s="93">
        <v>108</v>
      </c>
      <c r="C49" s="93">
        <v>10113100667</v>
      </c>
      <c r="D49" s="92" t="s">
        <v>113</v>
      </c>
      <c r="E49" s="93">
        <v>2006</v>
      </c>
      <c r="F49" s="93" t="s">
        <v>43</v>
      </c>
      <c r="G49" s="94" t="s">
        <v>73</v>
      </c>
      <c r="H49" s="104">
        <v>4.0381944444444443E-2</v>
      </c>
      <c r="I49" s="105">
        <f t="shared" si="1"/>
        <v>9.3865740740740715E-3</v>
      </c>
      <c r="J49" s="84">
        <f t="shared" si="0"/>
        <v>10.834049871023216</v>
      </c>
      <c r="K49" s="93"/>
      <c r="L49" s="103"/>
    </row>
    <row r="50" spans="1:12" s="4" customFormat="1" ht="18.75" customHeight="1" x14ac:dyDescent="0.2">
      <c r="A50" s="106">
        <v>29</v>
      </c>
      <c r="B50" s="93">
        <v>101</v>
      </c>
      <c r="C50" s="93">
        <v>10102629115</v>
      </c>
      <c r="D50" s="92" t="s">
        <v>114</v>
      </c>
      <c r="E50" s="93">
        <v>2007</v>
      </c>
      <c r="F50" s="93" t="s">
        <v>47</v>
      </c>
      <c r="G50" s="94" t="s">
        <v>38</v>
      </c>
      <c r="H50" s="104">
        <v>4.1018518518518517E-2</v>
      </c>
      <c r="I50" s="105">
        <f t="shared" si="1"/>
        <v>1.0023148148148146E-2</v>
      </c>
      <c r="J50" s="84">
        <f t="shared" si="0"/>
        <v>10.665914221218962</v>
      </c>
      <c r="K50" s="93"/>
      <c r="L50" s="103"/>
    </row>
    <row r="51" spans="1:12" s="4" customFormat="1" ht="18.75" customHeight="1" x14ac:dyDescent="0.2">
      <c r="A51" s="106">
        <v>30</v>
      </c>
      <c r="B51" s="93">
        <v>113</v>
      </c>
      <c r="C51" s="93">
        <v>10113845446</v>
      </c>
      <c r="D51" s="92" t="s">
        <v>115</v>
      </c>
      <c r="E51" s="93">
        <v>2006</v>
      </c>
      <c r="F51" s="93" t="s">
        <v>1</v>
      </c>
      <c r="G51" s="94" t="s">
        <v>41</v>
      </c>
      <c r="H51" s="104">
        <v>4.1134259259259259E-2</v>
      </c>
      <c r="I51" s="105">
        <f t="shared" si="1"/>
        <v>1.0138888888888888E-2</v>
      </c>
      <c r="J51" s="84">
        <f t="shared" si="0"/>
        <v>10.635903207653348</v>
      </c>
      <c r="K51" s="93"/>
      <c r="L51" s="103"/>
    </row>
    <row r="52" spans="1:12" s="4" customFormat="1" ht="18.75" customHeight="1" x14ac:dyDescent="0.2">
      <c r="A52" s="106">
        <v>31</v>
      </c>
      <c r="B52" s="93">
        <v>118</v>
      </c>
      <c r="C52" s="93">
        <v>10120947866</v>
      </c>
      <c r="D52" s="92" t="s">
        <v>116</v>
      </c>
      <c r="E52" s="93">
        <v>2007</v>
      </c>
      <c r="F52" s="93" t="s">
        <v>43</v>
      </c>
      <c r="G52" s="94" t="s">
        <v>77</v>
      </c>
      <c r="H52" s="104">
        <v>4.1157407407407406E-2</v>
      </c>
      <c r="I52" s="105">
        <f t="shared" si="1"/>
        <v>1.0162037037037035E-2</v>
      </c>
      <c r="J52" s="84">
        <f t="shared" si="0"/>
        <v>10.62992125984252</v>
      </c>
      <c r="K52" s="93"/>
      <c r="L52" s="103"/>
    </row>
    <row r="53" spans="1:12" s="4" customFormat="1" ht="18.75" customHeight="1" x14ac:dyDescent="0.2">
      <c r="A53" s="106">
        <v>32</v>
      </c>
      <c r="B53" s="93">
        <v>119</v>
      </c>
      <c r="C53" s="93">
        <v>10119070110</v>
      </c>
      <c r="D53" s="92" t="s">
        <v>117</v>
      </c>
      <c r="E53" s="93">
        <v>2007</v>
      </c>
      <c r="F53" s="93" t="s">
        <v>48</v>
      </c>
      <c r="G53" s="94" t="s">
        <v>8</v>
      </c>
      <c r="H53" s="104">
        <v>4.130787037037037E-2</v>
      </c>
      <c r="I53" s="105">
        <f t="shared" si="1"/>
        <v>1.0312499999999999E-2</v>
      </c>
      <c r="J53" s="84">
        <f t="shared" si="0"/>
        <v>10.591202017371813</v>
      </c>
      <c r="K53" s="93"/>
      <c r="L53" s="103"/>
    </row>
    <row r="54" spans="1:12" s="4" customFormat="1" ht="18.75" customHeight="1" x14ac:dyDescent="0.2">
      <c r="A54" s="106">
        <v>33</v>
      </c>
      <c r="B54" s="93">
        <v>117</v>
      </c>
      <c r="C54" s="93">
        <v>10104417854</v>
      </c>
      <c r="D54" s="92" t="s">
        <v>118</v>
      </c>
      <c r="E54" s="93">
        <v>2007</v>
      </c>
      <c r="F54" s="93" t="s">
        <v>47</v>
      </c>
      <c r="G54" s="94" t="s">
        <v>74</v>
      </c>
      <c r="H54" s="104">
        <v>4.1967592592592591E-2</v>
      </c>
      <c r="I54" s="105">
        <f t="shared" si="1"/>
        <v>1.097222222222222E-2</v>
      </c>
      <c r="J54" s="84">
        <f t="shared" si="0"/>
        <v>10.424710424710424</v>
      </c>
      <c r="K54" s="93"/>
      <c r="L54" s="103"/>
    </row>
    <row r="55" spans="1:12" s="4" customFormat="1" ht="18.75" customHeight="1" x14ac:dyDescent="0.2">
      <c r="A55" s="106">
        <v>34</v>
      </c>
      <c r="B55" s="93">
        <v>126</v>
      </c>
      <c r="C55" s="93">
        <v>10114990147</v>
      </c>
      <c r="D55" s="92" t="s">
        <v>119</v>
      </c>
      <c r="E55" s="93">
        <v>2006</v>
      </c>
      <c r="F55" s="93" t="s">
        <v>47</v>
      </c>
      <c r="G55" s="94" t="s">
        <v>75</v>
      </c>
      <c r="H55" s="102"/>
      <c r="I55" s="105"/>
      <c r="J55" s="84" t="str">
        <f>IFERROR($K$19*3600/(HOUR(L55)*3600+MINUTE(L55)*60+SECOND(L55)),"")</f>
        <v/>
      </c>
      <c r="K55" s="93"/>
      <c r="L55" s="90" t="s">
        <v>66</v>
      </c>
    </row>
    <row r="56" spans="1:12" s="4" customFormat="1" ht="18.75" customHeight="1" x14ac:dyDescent="0.2">
      <c r="A56" s="106">
        <v>35</v>
      </c>
      <c r="B56" s="93">
        <v>121</v>
      </c>
      <c r="C56" s="93">
        <v>10127890743</v>
      </c>
      <c r="D56" s="92" t="s">
        <v>120</v>
      </c>
      <c r="E56" s="93">
        <v>2007</v>
      </c>
      <c r="F56" s="93" t="s">
        <v>47</v>
      </c>
      <c r="G56" s="94" t="s">
        <v>40</v>
      </c>
      <c r="H56" s="102"/>
      <c r="I56" s="105"/>
      <c r="J56" s="84" t="str">
        <f>IFERROR($K$19*3600/(HOUR(L56)*3600+MINUTE(L56)*60+SECOND(L56)),"")</f>
        <v/>
      </c>
      <c r="K56" s="93"/>
      <c r="L56" s="90" t="s">
        <v>66</v>
      </c>
    </row>
    <row r="57" spans="1:12" s="4" customFormat="1" ht="18.75" customHeight="1" x14ac:dyDescent="0.2">
      <c r="A57" s="106">
        <v>36</v>
      </c>
      <c r="B57" s="93">
        <v>124</v>
      </c>
      <c r="C57" s="93">
        <v>10127321978</v>
      </c>
      <c r="D57" s="92" t="s">
        <v>121</v>
      </c>
      <c r="E57" s="93">
        <v>2007</v>
      </c>
      <c r="F57" s="93" t="s">
        <v>47</v>
      </c>
      <c r="G57" s="94" t="s">
        <v>77</v>
      </c>
      <c r="H57" s="102"/>
      <c r="I57" s="105"/>
      <c r="J57" s="84" t="str">
        <f>IFERROR($K$19*3600/(HOUR(L57)*3600+MINUTE(L57)*60+SECOND(L57)),"")</f>
        <v/>
      </c>
      <c r="K57" s="93"/>
      <c r="L57" s="90" t="s">
        <v>66</v>
      </c>
    </row>
    <row r="58" spans="1:12" s="4" customFormat="1" ht="18.75" customHeight="1" thickBot="1" x14ac:dyDescent="0.25">
      <c r="A58" s="107">
        <v>37</v>
      </c>
      <c r="B58" s="96">
        <v>111</v>
      </c>
      <c r="C58" s="96">
        <v>10128682305</v>
      </c>
      <c r="D58" s="95" t="s">
        <v>122</v>
      </c>
      <c r="E58" s="96">
        <v>2006</v>
      </c>
      <c r="F58" s="96" t="s">
        <v>47</v>
      </c>
      <c r="G58" s="97" t="s">
        <v>75</v>
      </c>
      <c r="H58" s="108"/>
      <c r="I58" s="109"/>
      <c r="J58" s="89" t="str">
        <f>IFERROR($K$19*3600/(HOUR(L58)*3600+MINUTE(L58)*60+SECOND(L58)),"")</f>
        <v/>
      </c>
      <c r="K58" s="96"/>
      <c r="L58" s="91" t="s">
        <v>67</v>
      </c>
    </row>
    <row r="59" spans="1:12" ht="7.5" customHeight="1" thickTop="1" thickBot="1" x14ac:dyDescent="0.3">
      <c r="A59" s="83"/>
      <c r="B59" s="83"/>
      <c r="C59" s="22"/>
      <c r="D59" s="23"/>
      <c r="E59" s="24"/>
      <c r="F59" s="25"/>
      <c r="G59" s="26"/>
      <c r="H59" s="27"/>
      <c r="I59" s="27"/>
      <c r="J59" s="25"/>
      <c r="K59" s="25"/>
      <c r="L59" s="28"/>
    </row>
    <row r="60" spans="1:12" s="4" customFormat="1" ht="15.75" thickTop="1" x14ac:dyDescent="0.25">
      <c r="A60" s="143" t="s">
        <v>25</v>
      </c>
      <c r="B60" s="144"/>
      <c r="C60" s="144"/>
      <c r="D60" s="144"/>
      <c r="E60" s="98"/>
      <c r="F60" s="99"/>
      <c r="G60" s="144" t="s">
        <v>26</v>
      </c>
      <c r="H60" s="144"/>
      <c r="I60" s="144"/>
      <c r="J60" s="144"/>
      <c r="K60" s="144"/>
      <c r="L60" s="145"/>
    </row>
    <row r="61" spans="1:12" s="15" customFormat="1" ht="11.25" x14ac:dyDescent="0.2">
      <c r="A61" s="60" t="s">
        <v>79</v>
      </c>
      <c r="B61" s="61"/>
      <c r="C61" s="62"/>
      <c r="D61" s="63"/>
      <c r="E61" s="64"/>
      <c r="F61" s="65"/>
      <c r="G61" s="66" t="s">
        <v>44</v>
      </c>
      <c r="H61" s="67">
        <v>17</v>
      </c>
      <c r="I61" s="68"/>
      <c r="J61" s="69"/>
      <c r="K61" s="70" t="s">
        <v>27</v>
      </c>
      <c r="L61" s="71">
        <f>COUNTIF(F20:F58,"МСМК")</f>
        <v>0</v>
      </c>
    </row>
    <row r="62" spans="1:12" s="15" customFormat="1" ht="11.25" x14ac:dyDescent="0.2">
      <c r="A62" s="60" t="s">
        <v>80</v>
      </c>
      <c r="B62" s="72"/>
      <c r="C62" s="73"/>
      <c r="D62" s="74"/>
      <c r="E62" s="75"/>
      <c r="F62" s="76"/>
      <c r="G62" s="66" t="s">
        <v>28</v>
      </c>
      <c r="H62" s="67">
        <f>H63+H67</f>
        <v>37</v>
      </c>
      <c r="I62" s="68"/>
      <c r="J62" s="69"/>
      <c r="K62" s="70" t="s">
        <v>12</v>
      </c>
      <c r="L62" s="71">
        <f>COUNTIF(F21:F59,"ЗМС")</f>
        <v>0</v>
      </c>
    </row>
    <row r="63" spans="1:12" s="15" customFormat="1" ht="11.25" x14ac:dyDescent="0.2">
      <c r="A63" s="60" t="s">
        <v>45</v>
      </c>
      <c r="B63" s="72"/>
      <c r="C63" s="77"/>
      <c r="D63" s="74"/>
      <c r="E63" s="75"/>
      <c r="F63" s="76"/>
      <c r="G63" s="66" t="s">
        <v>29</v>
      </c>
      <c r="H63" s="67">
        <f>H64+H65+H66</f>
        <v>37</v>
      </c>
      <c r="I63" s="68"/>
      <c r="J63" s="69"/>
      <c r="K63" s="70" t="s">
        <v>0</v>
      </c>
      <c r="L63" s="71">
        <f>COUNTIF(F22:F60,"МС")</f>
        <v>0</v>
      </c>
    </row>
    <row r="64" spans="1:12" s="15" customFormat="1" ht="11.25" x14ac:dyDescent="0.2">
      <c r="A64" s="60" t="s">
        <v>59</v>
      </c>
      <c r="B64" s="72"/>
      <c r="C64" s="77"/>
      <c r="D64" s="74"/>
      <c r="E64" s="75"/>
      <c r="F64" s="76"/>
      <c r="G64" s="66" t="s">
        <v>30</v>
      </c>
      <c r="H64" s="67">
        <f>COUNT(A22:A58)</f>
        <v>37</v>
      </c>
      <c r="I64" s="68"/>
      <c r="J64" s="69"/>
      <c r="K64" s="70" t="s">
        <v>1</v>
      </c>
      <c r="L64" s="71">
        <f>COUNTIF(F21:F59,"КМС")</f>
        <v>9</v>
      </c>
    </row>
    <row r="65" spans="1:12" s="15" customFormat="1" ht="11.25" x14ac:dyDescent="0.2">
      <c r="A65" s="60"/>
      <c r="B65" s="72"/>
      <c r="C65" s="77"/>
      <c r="D65" s="74"/>
      <c r="E65" s="75"/>
      <c r="F65" s="76"/>
      <c r="G65" s="66" t="s">
        <v>46</v>
      </c>
      <c r="H65" s="67">
        <f>COUNTIF(A22:A58,"НФ")</f>
        <v>0</v>
      </c>
      <c r="I65" s="68"/>
      <c r="J65" s="69"/>
      <c r="K65" s="70" t="s">
        <v>43</v>
      </c>
      <c r="L65" s="71">
        <f>COUNTIF(F21:F59,"1 СР")</f>
        <v>10</v>
      </c>
    </row>
    <row r="66" spans="1:12" s="15" customFormat="1" ht="11.25" x14ac:dyDescent="0.2">
      <c r="A66" s="60"/>
      <c r="B66" s="72"/>
      <c r="C66" s="72"/>
      <c r="D66" s="74"/>
      <c r="E66" s="75"/>
      <c r="F66" s="76"/>
      <c r="G66" s="66" t="s">
        <v>31</v>
      </c>
      <c r="H66" s="67">
        <f>COUNTIF(A22:A58,"ДСКВ")</f>
        <v>0</v>
      </c>
      <c r="I66" s="68"/>
      <c r="J66" s="69"/>
      <c r="K66" s="78" t="s">
        <v>47</v>
      </c>
      <c r="L66" s="71">
        <f>COUNTIF(F21:F59,"2 СР")</f>
        <v>17</v>
      </c>
    </row>
    <row r="67" spans="1:12" s="15" customFormat="1" ht="11.25" x14ac:dyDescent="0.2">
      <c r="A67" s="60"/>
      <c r="B67" s="72"/>
      <c r="C67" s="72"/>
      <c r="D67" s="74"/>
      <c r="E67" s="79"/>
      <c r="F67" s="80"/>
      <c r="G67" s="66" t="s">
        <v>32</v>
      </c>
      <c r="H67" s="67">
        <f>COUNTIF(A22:A58,"НС")</f>
        <v>0</v>
      </c>
      <c r="I67" s="81"/>
      <c r="J67" s="82"/>
      <c r="K67" s="78" t="s">
        <v>48</v>
      </c>
      <c r="L67" s="71">
        <f>COUNTIF(F21:F59,"3 СР")</f>
        <v>1</v>
      </c>
    </row>
    <row r="68" spans="1:12" ht="6.75" customHeight="1" x14ac:dyDescent="0.25">
      <c r="A68" s="57"/>
      <c r="B68" s="16"/>
      <c r="C68" s="16"/>
      <c r="D68" s="18"/>
      <c r="E68" s="18"/>
      <c r="F68" s="18"/>
      <c r="G68" s="18"/>
      <c r="H68" s="18"/>
      <c r="I68" s="18"/>
      <c r="J68" s="58"/>
      <c r="K68" s="18"/>
      <c r="L68" s="59"/>
    </row>
    <row r="69" spans="1:12" s="4" customFormat="1" ht="15" customHeight="1" x14ac:dyDescent="0.2">
      <c r="A69" s="117" t="s">
        <v>49</v>
      </c>
      <c r="B69" s="118"/>
      <c r="C69" s="118"/>
      <c r="D69" s="114" t="s">
        <v>33</v>
      </c>
      <c r="E69" s="114"/>
      <c r="F69" s="114"/>
      <c r="G69" s="114" t="s">
        <v>34</v>
      </c>
      <c r="H69" s="114"/>
      <c r="I69" s="114"/>
      <c r="J69" s="114" t="s">
        <v>42</v>
      </c>
      <c r="K69" s="114"/>
      <c r="L69" s="115"/>
    </row>
    <row r="70" spans="1:12" x14ac:dyDescent="0.25">
      <c r="A70" s="113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2"/>
    </row>
    <row r="71" spans="1:12" x14ac:dyDescent="0.25">
      <c r="A71" s="20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21"/>
    </row>
    <row r="72" spans="1:12" x14ac:dyDescent="0.25">
      <c r="A72" s="113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</row>
    <row r="73" spans="1:12" x14ac:dyDescent="0.25">
      <c r="A73" s="113"/>
      <c r="B73" s="111"/>
      <c r="C73" s="111"/>
      <c r="D73" s="111"/>
      <c r="E73" s="111"/>
      <c r="F73" s="120"/>
      <c r="G73" s="120"/>
      <c r="H73" s="120"/>
      <c r="I73" s="120"/>
      <c r="J73" s="120"/>
      <c r="K73" s="120"/>
      <c r="L73" s="121"/>
    </row>
    <row r="74" spans="1:12" s="4" customFormat="1" ht="13.5" thickBot="1" x14ac:dyDescent="0.25">
      <c r="A74" s="119"/>
      <c r="B74" s="110"/>
      <c r="C74" s="110"/>
      <c r="D74" s="110" t="str">
        <f>G17</f>
        <v>ГЕОРГИЕВ В.М. (ВК, Чувашская Республика)</v>
      </c>
      <c r="E74" s="110"/>
      <c r="F74" s="110"/>
      <c r="G74" s="110" t="str">
        <f>G18</f>
        <v>СТРЕЖНЕВА Д.А. (ВК, г. Челябинск )</v>
      </c>
      <c r="H74" s="110"/>
      <c r="I74" s="110"/>
      <c r="J74" s="110" t="str">
        <f>G19</f>
        <v>ФИЛИППОВ А.Н. (ВК, Чувашская Республика)</v>
      </c>
      <c r="K74" s="110"/>
      <c r="L74" s="116"/>
    </row>
    <row r="75" spans="1:12" ht="15.75" thickTop="1" x14ac:dyDescent="0.25"/>
  </sheetData>
  <sortState ref="A22:L58">
    <sortCondition ref="A22:A58"/>
  </sortState>
  <mergeCells count="31">
    <mergeCell ref="A1:L1"/>
    <mergeCell ref="A2:L2"/>
    <mergeCell ref="A3:L3"/>
    <mergeCell ref="A4:L4"/>
    <mergeCell ref="A6:L6"/>
    <mergeCell ref="A9:L9"/>
    <mergeCell ref="A7:L7"/>
    <mergeCell ref="A12:L12"/>
    <mergeCell ref="A72:E72"/>
    <mergeCell ref="A8:L8"/>
    <mergeCell ref="A13:E13"/>
    <mergeCell ref="A10:L10"/>
    <mergeCell ref="H15:L15"/>
    <mergeCell ref="A14:E14"/>
    <mergeCell ref="A15:G15"/>
    <mergeCell ref="A60:D60"/>
    <mergeCell ref="G60:L60"/>
    <mergeCell ref="A70:E70"/>
    <mergeCell ref="G69:I69"/>
    <mergeCell ref="A11:L11"/>
    <mergeCell ref="G74:I74"/>
    <mergeCell ref="F70:L70"/>
    <mergeCell ref="A73:E73"/>
    <mergeCell ref="J69:L69"/>
    <mergeCell ref="J74:L74"/>
    <mergeCell ref="A69:C69"/>
    <mergeCell ref="D69:F69"/>
    <mergeCell ref="A74:C74"/>
    <mergeCell ref="D74:F74"/>
    <mergeCell ref="F73:L73"/>
    <mergeCell ref="F72:L72"/>
  </mergeCells>
  <conditionalFormatting sqref="G61:G67">
    <cfRule type="duplicateValues" dxfId="1" priority="1"/>
  </conditionalFormatting>
  <conditionalFormatting sqref="B61:B68 B70:B73">
    <cfRule type="duplicateValues" dxfId="0" priority="65"/>
  </conditionalFormatting>
  <pageMargins left="0.15748031496062992" right="3.937007874015748E-2" top="0.11811023622047245" bottom="0.11811023622047245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КК</vt:lpstr>
      <vt:lpstr>КК!Область_печати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</dc:creator>
  <cp:lastModifiedBy>Arsen</cp:lastModifiedBy>
  <cp:lastPrinted>2022-06-28T12:17:12Z</cp:lastPrinted>
  <dcterms:created xsi:type="dcterms:W3CDTF">2019-06-06T08:02:30Z</dcterms:created>
  <dcterms:modified xsi:type="dcterms:W3CDTF">2022-07-12T13:50:33Z</dcterms:modified>
</cp:coreProperties>
</file>