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ком спринт юниоры Финал" sheetId="2" r:id="rId1"/>
    <sheet name="Лист1" sheetId="1" r:id="rId2"/>
  </sheets>
  <externalReferences>
    <externalReference r:id="rId3"/>
  </externalReferences>
  <definedNames>
    <definedName name="_xlnm.Print_Area" localSheetId="0">'ком спринт юниоры Финал'!$A$1:$N$76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" l="1"/>
  <c r="G75" i="2"/>
  <c r="D75" i="2"/>
  <c r="H67" i="2"/>
  <c r="H66" i="2"/>
  <c r="H65" i="2"/>
  <c r="H64" i="2"/>
  <c r="H63" i="2"/>
  <c r="H62" i="2" s="1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N45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7" i="2"/>
  <c r="F37" i="2"/>
  <c r="E37" i="2"/>
  <c r="D37" i="2"/>
  <c r="C37" i="2"/>
  <c r="G36" i="2"/>
  <c r="F36" i="2"/>
  <c r="E36" i="2"/>
  <c r="D36" i="2"/>
  <c r="C36" i="2"/>
  <c r="L35" i="2"/>
  <c r="J35" i="2"/>
  <c r="I35" i="2"/>
  <c r="G35" i="2"/>
  <c r="F35" i="2"/>
  <c r="E35" i="2"/>
  <c r="D35" i="2"/>
  <c r="C35" i="2"/>
  <c r="G33" i="2"/>
  <c r="F33" i="2"/>
  <c r="J65" i="2" s="1"/>
  <c r="E33" i="2"/>
  <c r="D33" i="2"/>
  <c r="C33" i="2"/>
  <c r="G32" i="2"/>
  <c r="F32" i="2"/>
  <c r="E32" i="2"/>
  <c r="D32" i="2"/>
  <c r="C32" i="2"/>
  <c r="L31" i="2"/>
  <c r="J31" i="2"/>
  <c r="I31" i="2"/>
  <c r="G31" i="2"/>
  <c r="F31" i="2"/>
  <c r="E31" i="2"/>
  <c r="D31" i="2"/>
  <c r="C31" i="2"/>
  <c r="G29" i="2"/>
  <c r="F29" i="2"/>
  <c r="J66" i="2" s="1"/>
  <c r="E29" i="2"/>
  <c r="D29" i="2"/>
  <c r="C29" i="2"/>
  <c r="G28" i="2"/>
  <c r="F28" i="2"/>
  <c r="E28" i="2"/>
  <c r="D28" i="2"/>
  <c r="C28" i="2"/>
  <c r="L27" i="2"/>
  <c r="J27" i="2"/>
  <c r="I27" i="2"/>
  <c r="G27" i="2"/>
  <c r="F27" i="2"/>
  <c r="E27" i="2"/>
  <c r="D27" i="2"/>
  <c r="C27" i="2"/>
  <c r="G25" i="2"/>
  <c r="F25" i="2"/>
  <c r="E25" i="2"/>
  <c r="D25" i="2"/>
  <c r="C25" i="2"/>
  <c r="G24" i="2"/>
  <c r="F24" i="2"/>
  <c r="E24" i="2"/>
  <c r="D24" i="2"/>
  <c r="C24" i="2"/>
  <c r="L23" i="2"/>
  <c r="J23" i="2"/>
  <c r="I23" i="2"/>
  <c r="G23" i="2"/>
  <c r="F23" i="2"/>
  <c r="E23" i="2"/>
  <c r="D23" i="2"/>
  <c r="C23" i="2"/>
  <c r="J67" i="2" l="1"/>
  <c r="J61" i="2"/>
  <c r="J63" i="2"/>
  <c r="J62" i="2"/>
  <c r="J64" i="2"/>
</calcChain>
</file>

<file path=xl/sharedStrings.xml><?xml version="1.0" encoding="utf-8"?>
<sst xmlns="http://schemas.openxmlformats.org/spreadsheetml/2006/main" count="72" uniqueCount="71">
  <si>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</si>
  <si>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</si>
  <si>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</si>
  <si>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</si>
  <si>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</si>
  <si>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>по велосипедному спорту</t>
  </si>
  <si>
    <t xml:space="preserve">"ГРАН-ПРИ ТУЛЫ" </t>
  </si>
  <si>
    <t>ИТОГОВЫЙ  ПРОТОКОЛ</t>
  </si>
  <si>
    <t>трек - командный спринт</t>
  </si>
  <si>
    <t>Юниоры 17-18 лет</t>
  </si>
  <si>
    <t>Финал</t>
  </si>
  <si>
    <t>МЕСТО ПРОВЕДЕНИЯ: г. Тула</t>
  </si>
  <si>
    <t>№ ВРВС: 008  044 1611Я</t>
  </si>
  <si>
    <t>ДАТА ПРОВЕДЕНИЯ: 17 Мая 2025 года</t>
  </si>
  <si>
    <t>№ ЕКП 2025:2008710016040423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</si>
  <si>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</si>
  <si>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</si>
  <si>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 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</si>
  <si>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</si>
  <si>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</si>
  <si>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</si>
  <si>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</si>
  <si>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Белобородова О.В.(ВК, г.Москва)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</si>
  <si>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</si>
  <si>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</si>
  <si>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</si>
  <si>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</si>
  <si>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</si>
  <si>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</si>
  <si>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</si>
  <si>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</si>
  <si>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</si>
  <si>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</si>
  <si>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</si>
  <si>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</si>
  <si>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НА ОТРЕЗКЕ</t>
  </si>
  <si>
    <t>РЕЗУЛЬТАТ</t>
  </si>
  <si>
    <t>СКОРОСТЬ км/ч</t>
  </si>
  <si>
    <t>ВЫПОЛНЕНИЕ НТУ ЕВСК</t>
  </si>
  <si>
    <t>ПРИМЕЧАНИЕ</t>
  </si>
  <si>
    <t>0-333 м</t>
  </si>
  <si>
    <t>333-666 м</t>
  </si>
  <si>
    <t>666-1000 м</t>
  </si>
  <si>
    <t>1</t>
  </si>
  <si>
    <t>2</t>
  </si>
  <si>
    <t>3</t>
  </si>
  <si>
    <t>4</t>
  </si>
  <si>
    <t>5</t>
  </si>
  <si>
    <t>6</t>
  </si>
  <si>
    <t>7</t>
  </si>
  <si>
    <t>Коммюнике: команда Санкт-Петербурга (*41-Мокеев Захар, *Демиш Михаил, *Павловский Дмитрий) - понижение за неправильную смену п.п. 3.2.125</t>
  </si>
  <si>
    <t>ПОГОДНЫЕ УСЛОВИЯ</t>
  </si>
  <si>
    <r>
      <t>Температура: 25</t>
    </r>
    <r>
      <rPr>
        <vertAlign val="superscript"/>
        <sz val="10"/>
        <rFont val="Calibri"/>
        <family val="2"/>
        <charset val="204"/>
      </rPr>
      <t>о</t>
    </r>
    <r>
      <rPr>
        <sz val="10"/>
        <rFont val="Calibri"/>
        <family val="2"/>
        <charset val="204"/>
      </rPr>
      <t xml:space="preserve"> С</t>
    </r>
  </si>
  <si>
    <t>Субъектов РФ</t>
  </si>
  <si>
    <t>ЗМС</t>
  </si>
  <si>
    <t>Влажность: 46%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</si>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</sst>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0"/>
    <numFmt numFmtId="165" formatCode="m:ss.000"/>
    <numFmt numFmtId="166" formatCode="m:ss.0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28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21" fillId="0" borderId="0"/>
  </cellStyleXfs>
  <cellXfs count="191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164" fontId="9" fillId="2" borderId="10" xfId="1" applyNumberFormat="1" applyFont="1" applyFill="1" applyBorder="1" applyAlignment="1">
      <alignment horizontal="center" vertical="center"/>
    </xf>
    <xf numFmtId="2" fontId="9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164" fontId="9" fillId="2" borderId="7" xfId="1" applyNumberFormat="1" applyFont="1" applyFill="1" applyBorder="1" applyAlignment="1">
      <alignment horizontal="center" vertical="center"/>
    </xf>
    <xf numFmtId="2" fontId="9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164" fontId="8" fillId="3" borderId="13" xfId="1" applyNumberFormat="1" applyFont="1" applyFill="1" applyBorder="1" applyAlignment="1">
      <alignment horizontal="center" vertical="center"/>
    </xf>
    <xf numFmtId="164" fontId="8" fillId="3" borderId="16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9" fillId="0" borderId="13" xfId="1" applyFont="1" applyBorder="1" applyAlignment="1">
      <alignment horizontal="right" vertical="center"/>
    </xf>
    <xf numFmtId="164" fontId="11" fillId="0" borderId="15" xfId="1" applyNumberFormat="1" applyFont="1" applyBorder="1" applyAlignment="1">
      <alignment horizontal="left" vertical="center"/>
    </xf>
    <xf numFmtId="164" fontId="11" fillId="0" borderId="13" xfId="1" applyNumberFormat="1" applyFont="1" applyBorder="1" applyAlignment="1">
      <alignment horizontal="left" vertical="center"/>
    </xf>
    <xf numFmtId="164" fontId="11" fillId="0" borderId="16" xfId="1" applyNumberFormat="1" applyFont="1" applyBorder="1" applyAlignment="1">
      <alignment horizontal="left" vertical="center"/>
    </xf>
    <xf numFmtId="14" fontId="5" fillId="0" borderId="13" xfId="1" applyNumberFormat="1" applyFont="1" applyBorder="1" applyAlignment="1">
      <alignment vertical="center"/>
    </xf>
    <xf numFmtId="0" fontId="5" fillId="0" borderId="13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14" fontId="5" fillId="0" borderId="17" xfId="1" applyNumberFormat="1" applyFont="1" applyBorder="1" applyAlignment="1">
      <alignment vertical="center"/>
    </xf>
    <xf numFmtId="164" fontId="11" fillId="0" borderId="15" xfId="1" applyNumberFormat="1" applyFont="1" applyBorder="1" applyAlignment="1">
      <alignment horizontal="left" vertical="center"/>
    </xf>
    <xf numFmtId="164" fontId="11" fillId="0" borderId="13" xfId="1" applyNumberFormat="1" applyFont="1" applyBorder="1" applyAlignment="1">
      <alignment horizontal="left" vertical="center"/>
    </xf>
    <xf numFmtId="2" fontId="12" fillId="0" borderId="13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14" fontId="5" fillId="0" borderId="2" xfId="1" applyNumberFormat="1" applyFont="1" applyBorder="1" applyAlignment="1">
      <alignment vertical="center"/>
    </xf>
    <xf numFmtId="164" fontId="5" fillId="0" borderId="2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vertical="center"/>
    </xf>
    <xf numFmtId="0" fontId="13" fillId="3" borderId="18" xfId="1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 wrapText="1"/>
    </xf>
    <xf numFmtId="14" fontId="13" fillId="3" borderId="19" xfId="2" applyNumberFormat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/>
    </xf>
    <xf numFmtId="0" fontId="13" fillId="3" borderId="21" xfId="1" applyFont="1" applyFill="1" applyBorder="1" applyAlignment="1">
      <alignment horizontal="center" vertical="center"/>
    </xf>
    <xf numFmtId="164" fontId="13" fillId="3" borderId="19" xfId="2" applyNumberFormat="1" applyFont="1" applyFill="1" applyBorder="1" applyAlignment="1">
      <alignment horizontal="center" vertical="center" wrapText="1"/>
    </xf>
    <xf numFmtId="2" fontId="13" fillId="3" borderId="19" xfId="2" applyNumberFormat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/>
    </xf>
    <xf numFmtId="0" fontId="13" fillId="3" borderId="24" xfId="2" applyFont="1" applyFill="1" applyBorder="1" applyAlignment="1">
      <alignment horizontal="center" vertical="center" wrapText="1"/>
    </xf>
    <xf numFmtId="14" fontId="13" fillId="3" borderId="24" xfId="2" applyNumberFormat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/>
    </xf>
    <xf numFmtId="164" fontId="13" fillId="3" borderId="25" xfId="2" applyNumberFormat="1" applyFont="1" applyFill="1" applyBorder="1" applyAlignment="1">
      <alignment horizontal="center" vertical="center" wrapText="1"/>
    </xf>
    <xf numFmtId="2" fontId="13" fillId="3" borderId="25" xfId="2" applyNumberFormat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49" fontId="15" fillId="0" borderId="27" xfId="1" applyNumberFormat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7" xfId="0" applyNumberFormat="1" applyFont="1" applyFill="1" applyBorder="1" applyAlignment="1">
      <alignment vertical="center"/>
    </xf>
    <xf numFmtId="14" fontId="16" fillId="2" borderId="27" xfId="0" applyNumberFormat="1" applyFont="1" applyFill="1" applyBorder="1" applyAlignment="1">
      <alignment horizontal="center" vertical="center"/>
    </xf>
    <xf numFmtId="165" fontId="15" fillId="0" borderId="27" xfId="1" applyNumberFormat="1" applyFont="1" applyBorder="1" applyAlignment="1">
      <alignment horizontal="center" vertical="center"/>
    </xf>
    <xf numFmtId="165" fontId="17" fillId="0" borderId="27" xfId="1" applyNumberFormat="1" applyFont="1" applyBorder="1" applyAlignment="1">
      <alignment horizontal="center" vertical="center"/>
    </xf>
    <xf numFmtId="2" fontId="15" fillId="0" borderId="27" xfId="1" applyNumberFormat="1" applyFont="1" applyBorder="1" applyAlignment="1">
      <alignment horizontal="center" vertical="center"/>
    </xf>
    <xf numFmtId="0" fontId="15" fillId="0" borderId="27" xfId="1" applyFont="1" applyBorder="1" applyAlignment="1">
      <alignment vertical="center"/>
    </xf>
    <xf numFmtId="165" fontId="18" fillId="0" borderId="27" xfId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2" fontId="18" fillId="0" borderId="27" xfId="1" applyNumberFormat="1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5" xfId="0" applyNumberFormat="1" applyFont="1" applyFill="1" applyBorder="1" applyAlignment="1">
      <alignment vertical="center"/>
    </xf>
    <xf numFmtId="14" fontId="16" fillId="2" borderId="25" xfId="0" applyNumberFormat="1" applyFont="1" applyFill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165" fontId="15" fillId="0" borderId="28" xfId="1" applyNumberFormat="1" applyFont="1" applyBorder="1" applyAlignment="1">
      <alignment horizontal="center" vertical="center"/>
    </xf>
    <xf numFmtId="165" fontId="15" fillId="0" borderId="0" xfId="1" applyNumberFormat="1" applyFont="1" applyBorder="1" applyAlignment="1">
      <alignment horizontal="center" vertical="center"/>
    </xf>
    <xf numFmtId="2" fontId="18" fillId="0" borderId="28" xfId="1" applyNumberFormat="1" applyFont="1" applyBorder="1" applyAlignment="1">
      <alignment horizontal="center" vertical="center"/>
    </xf>
    <xf numFmtId="49" fontId="15" fillId="2" borderId="27" xfId="1" applyNumberFormat="1" applyFont="1" applyFill="1" applyBorder="1" applyAlignment="1">
      <alignment horizontal="center" vertical="center"/>
    </xf>
    <xf numFmtId="165" fontId="15" fillId="0" borderId="25" xfId="1" applyNumberFormat="1" applyFont="1" applyBorder="1" applyAlignment="1">
      <alignment horizontal="center" vertical="center"/>
    </xf>
    <xf numFmtId="165" fontId="15" fillId="0" borderId="25" xfId="1" applyNumberFormat="1" applyFont="1" applyBorder="1" applyAlignment="1">
      <alignment horizontal="center" vertical="center" wrapText="1"/>
    </xf>
    <xf numFmtId="165" fontId="17" fillId="0" borderId="25" xfId="1" applyNumberFormat="1" applyFont="1" applyBorder="1" applyAlignment="1">
      <alignment horizontal="center" vertical="center"/>
    </xf>
    <xf numFmtId="2" fontId="15" fillId="0" borderId="25" xfId="1" applyNumberFormat="1" applyFont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/>
    </xf>
    <xf numFmtId="165" fontId="15" fillId="2" borderId="25" xfId="1" applyNumberFormat="1" applyFont="1" applyFill="1" applyBorder="1" applyAlignment="1">
      <alignment horizontal="center" vertical="center"/>
    </xf>
    <xf numFmtId="164" fontId="13" fillId="2" borderId="25" xfId="2" applyNumberFormat="1" applyFont="1" applyFill="1" applyBorder="1" applyAlignment="1">
      <alignment horizontal="center" vertical="center" wrapText="1"/>
    </xf>
    <xf numFmtId="2" fontId="13" fillId="2" borderId="25" xfId="2" applyNumberFormat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/>
    </xf>
    <xf numFmtId="164" fontId="13" fillId="2" borderId="27" xfId="2" applyNumberFormat="1" applyFont="1" applyFill="1" applyBorder="1" applyAlignment="1">
      <alignment horizontal="center" vertical="center" wrapText="1"/>
    </xf>
    <xf numFmtId="2" fontId="13" fillId="2" borderId="27" xfId="2" applyNumberFormat="1" applyFont="1" applyFill="1" applyBorder="1" applyAlignment="1">
      <alignment horizontal="center" vertical="center" wrapText="1"/>
    </xf>
    <xf numFmtId="0" fontId="13" fillId="2" borderId="29" xfId="1" applyFont="1" applyFill="1" applyBorder="1" applyAlignment="1">
      <alignment horizontal="center" vertical="center"/>
    </xf>
    <xf numFmtId="2" fontId="13" fillId="2" borderId="29" xfId="2" applyNumberFormat="1" applyFont="1" applyFill="1" applyBorder="1" applyAlignment="1">
      <alignment horizontal="center" vertical="center" wrapText="1"/>
    </xf>
    <xf numFmtId="165" fontId="15" fillId="0" borderId="29" xfId="1" applyNumberFormat="1" applyFont="1" applyBorder="1" applyAlignment="1">
      <alignment horizontal="center" vertical="center" wrapText="1"/>
    </xf>
    <xf numFmtId="165" fontId="15" fillId="0" borderId="29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2" fontId="15" fillId="0" borderId="29" xfId="1" applyNumberFormat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/>
    </xf>
    <xf numFmtId="165" fontId="18" fillId="0" borderId="25" xfId="1" applyNumberFormat="1" applyFont="1" applyBorder="1" applyAlignment="1">
      <alignment horizontal="center" vertical="center"/>
    </xf>
    <xf numFmtId="49" fontId="15" fillId="0" borderId="27" xfId="1" applyNumberFormat="1" applyFont="1" applyBorder="1" applyAlignment="1">
      <alignment horizontal="center" vertical="center"/>
    </xf>
    <xf numFmtId="2" fontId="18" fillId="0" borderId="29" xfId="1" applyNumberFormat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2" fontId="18" fillId="0" borderId="25" xfId="1" applyNumberFormat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29" xfId="1" applyNumberFormat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165" fontId="15" fillId="0" borderId="27" xfId="1" applyNumberFormat="1" applyFont="1" applyBorder="1" applyAlignment="1">
      <alignment horizontal="center" vertical="center" wrapText="1"/>
    </xf>
    <xf numFmtId="0" fontId="16" fillId="2" borderId="27" xfId="0" applyNumberFormat="1" applyFont="1" applyFill="1" applyBorder="1" applyAlignment="1">
      <alignment horizontal="left" vertical="center"/>
    </xf>
    <xf numFmtId="0" fontId="15" fillId="2" borderId="27" xfId="2" applyFont="1" applyFill="1" applyBorder="1" applyAlignment="1">
      <alignment horizontal="center" vertical="center" wrapText="1"/>
    </xf>
    <xf numFmtId="0" fontId="15" fillId="2" borderId="29" xfId="2" applyFont="1" applyFill="1" applyBorder="1" applyAlignment="1">
      <alignment horizontal="center" vertical="center" wrapText="1"/>
    </xf>
    <xf numFmtId="0" fontId="15" fillId="0" borderId="25" xfId="1" applyNumberFormat="1" applyFont="1" applyBorder="1" applyAlignment="1">
      <alignment horizontal="center" vertical="center"/>
    </xf>
    <xf numFmtId="166" fontId="18" fillId="0" borderId="30" xfId="1" applyNumberFormat="1" applyFont="1" applyBorder="1" applyAlignment="1">
      <alignment horizontal="center" vertical="center"/>
    </xf>
    <xf numFmtId="0" fontId="15" fillId="0" borderId="24" xfId="1" applyFont="1" applyBorder="1" applyAlignment="1">
      <alignment vertical="center"/>
    </xf>
    <xf numFmtId="165" fontId="18" fillId="0" borderId="24" xfId="1" applyNumberFormat="1" applyFont="1" applyBorder="1" applyAlignment="1">
      <alignment horizontal="center" vertical="center"/>
    </xf>
    <xf numFmtId="0" fontId="20" fillId="0" borderId="31" xfId="1" applyFont="1" applyBorder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3" xfId="1" applyFont="1" applyBorder="1" applyAlignment="1">
      <alignment horizontal="left" vertical="center"/>
    </xf>
    <xf numFmtId="0" fontId="8" fillId="3" borderId="34" xfId="3" applyFont="1" applyFill="1" applyBorder="1" applyAlignment="1">
      <alignment horizontal="center" vertical="center"/>
    </xf>
    <xf numFmtId="0" fontId="8" fillId="3" borderId="35" xfId="3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vertical="center"/>
    </xf>
    <xf numFmtId="0" fontId="1" fillId="3" borderId="35" xfId="1" applyFont="1" applyFill="1" applyBorder="1" applyAlignment="1">
      <alignment vertical="center"/>
    </xf>
    <xf numFmtId="0" fontId="8" fillId="3" borderId="36" xfId="3" applyFont="1" applyFill="1" applyBorder="1" applyAlignment="1">
      <alignment horizontal="center" vertical="center"/>
    </xf>
    <xf numFmtId="0" fontId="5" fillId="0" borderId="37" xfId="3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49" fontId="5" fillId="0" borderId="13" xfId="3" applyNumberFormat="1" applyFont="1" applyBorder="1" applyAlignment="1">
      <alignment horizontal="left" vertical="center"/>
    </xf>
    <xf numFmtId="0" fontId="5" fillId="0" borderId="27" xfId="3" applyFont="1" applyBorder="1" applyAlignment="1">
      <alignment vertical="center"/>
    </xf>
    <xf numFmtId="14" fontId="5" fillId="0" borderId="27" xfId="1" applyNumberFormat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24" fillId="0" borderId="27" xfId="3" applyFont="1" applyBorder="1" applyAlignment="1">
      <alignment horizontal="left" vertical="center"/>
    </xf>
    <xf numFmtId="0" fontId="24" fillId="0" borderId="27" xfId="3" applyFont="1" applyBorder="1" applyAlignment="1">
      <alignment horizontal="center" vertical="center"/>
    </xf>
    <xf numFmtId="49" fontId="24" fillId="0" borderId="27" xfId="3" applyNumberFormat="1" applyFont="1" applyBorder="1" applyAlignment="1">
      <alignment vertical="center"/>
    </xf>
    <xf numFmtId="0" fontId="24" fillId="0" borderId="27" xfId="1" applyFont="1" applyBorder="1" applyAlignment="1">
      <alignment horizontal="center" vertical="center"/>
    </xf>
    <xf numFmtId="0" fontId="5" fillId="0" borderId="27" xfId="3" applyFont="1" applyBorder="1" applyAlignment="1">
      <alignment horizontal="left" vertical="center"/>
    </xf>
    <xf numFmtId="0" fontId="5" fillId="0" borderId="27" xfId="3" applyFont="1" applyBorder="1" applyAlignment="1">
      <alignment horizontal="center" vertical="center"/>
    </xf>
    <xf numFmtId="49" fontId="5" fillId="0" borderId="15" xfId="3" applyNumberFormat="1" applyFont="1" applyBorder="1" applyAlignment="1">
      <alignment vertical="center"/>
    </xf>
    <xf numFmtId="0" fontId="5" fillId="0" borderId="38" xfId="3" applyFont="1" applyBorder="1" applyAlignment="1">
      <alignment horizontal="center" vertical="center"/>
    </xf>
    <xf numFmtId="9" fontId="5" fillId="0" borderId="13" xfId="3" applyNumberFormat="1" applyFont="1" applyBorder="1" applyAlignment="1">
      <alignment horizontal="left" vertical="center"/>
    </xf>
    <xf numFmtId="49" fontId="24" fillId="0" borderId="27" xfId="3" applyNumberFormat="1" applyFont="1" applyBorder="1" applyAlignment="1">
      <alignment horizontal="left" vertical="center"/>
    </xf>
    <xf numFmtId="0" fontId="24" fillId="0" borderId="14" xfId="1" applyFont="1" applyBorder="1" applyAlignment="1">
      <alignment horizontal="center" vertical="center"/>
    </xf>
    <xf numFmtId="49" fontId="5" fillId="0" borderId="27" xfId="3" applyNumberFormat="1" applyFont="1" applyBorder="1" applyAlignment="1">
      <alignment horizontal="left" vertical="center"/>
    </xf>
    <xf numFmtId="0" fontId="5" fillId="0" borderId="13" xfId="3" applyFont="1" applyBorder="1" applyAlignment="1">
      <alignment horizontal="left" vertical="center"/>
    </xf>
    <xf numFmtId="2" fontId="24" fillId="0" borderId="27" xfId="3" applyNumberFormat="1" applyFont="1" applyBorder="1" applyAlignment="1">
      <alignment vertical="center"/>
    </xf>
    <xf numFmtId="2" fontId="5" fillId="0" borderId="15" xfId="3" applyNumberFormat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5" fillId="0" borderId="40" xfId="1" applyFont="1" applyBorder="1" applyAlignment="1">
      <alignment vertical="center"/>
    </xf>
    <xf numFmtId="0" fontId="13" fillId="4" borderId="37" xfId="3" applyFont="1" applyFill="1" applyBorder="1" applyAlignment="1">
      <alignment horizontal="center" vertical="center"/>
    </xf>
    <xf numFmtId="0" fontId="13" fillId="4" borderId="13" xfId="3" applyFont="1" applyFill="1" applyBorder="1" applyAlignment="1">
      <alignment horizontal="center" vertical="center"/>
    </xf>
    <xf numFmtId="0" fontId="13" fillId="4" borderId="38" xfId="3" applyFont="1" applyFill="1" applyBorder="1" applyAlignment="1">
      <alignment horizontal="center" vertical="center"/>
    </xf>
    <xf numFmtId="0" fontId="5" fillId="0" borderId="39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39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4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6" fillId="0" borderId="42" xfId="3" applyFont="1" applyBorder="1" applyAlignment="1">
      <alignment horizontal="center"/>
    </xf>
    <xf numFmtId="0" fontId="26" fillId="0" borderId="43" xfId="3" applyFont="1" applyBorder="1" applyAlignment="1">
      <alignment horizontal="center"/>
    </xf>
  </cellXfs>
  <cellStyles count="4">
    <cellStyle name="Обычный" xfId="0" builtinId="0"/>
    <cellStyle name="Обычный 4" xfId="1"/>
    <cellStyle name="Обычный 5 2" xfId="3"/>
    <cellStyle name="Обычный_Стартовый протокол Смирнов_20101106_Results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666750</xdr:colOff>
      <xdr:row>0</xdr:row>
      <xdr:rowOff>274319</xdr:rowOff>
    </xdr:from>
    <xdr:to>
      <xdr:col>13</xdr:col>
      <xdr:colOff>222250</xdr:colOff>
      <xdr:row>6</xdr:row>
      <xdr:rowOff>322258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xmlns="" id="{29BA69C3-5361-4C1E-ADF8-D0374671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7400" y="274319"/>
          <a:ext cx="1498600" cy="183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411479</xdr:colOff>
      <xdr:row>0</xdr:row>
      <xdr:rowOff>285750</xdr:rowOff>
    </xdr:from>
    <xdr:to>
      <xdr:col>3</xdr:col>
      <xdr:colOff>1104094</xdr:colOff>
      <xdr:row>6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8FAA4E5-F55C-481C-B6E4-15179134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79" y="285750"/>
          <a:ext cx="361679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2884170</xdr:colOff>
      <xdr:row>69</xdr:row>
      <xdr:rowOff>20320</xdr:rowOff>
    </xdr:from>
    <xdr:to>
      <xdr:col>3</xdr:col>
      <xdr:colOff>3732530</xdr:colOff>
      <xdr:row>73</xdr:row>
      <xdr:rowOff>87630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935E9A30-1FD8-4984-869F-3A24895D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8345" y="23061295"/>
          <a:ext cx="848360" cy="715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908685</xdr:colOff>
      <xdr:row>78</xdr:row>
      <xdr:rowOff>87630</xdr:rowOff>
    </xdr:from>
    <xdr:to>
      <xdr:col>6</xdr:col>
      <xdr:colOff>1680845</xdr:colOff>
      <xdr:row>82</xdr:row>
      <xdr:rowOff>11430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xmlns="" id="{622B995F-3805-4D37-B802-5D1B3705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8010" y="24862155"/>
          <a:ext cx="7721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63500</xdr:colOff>
      <xdr:row>70</xdr:row>
      <xdr:rowOff>55880</xdr:rowOff>
    </xdr:from>
    <xdr:to>
      <xdr:col>22</xdr:col>
      <xdr:colOff>3175</xdr:colOff>
      <xdr:row>74</xdr:row>
      <xdr:rowOff>78740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1D75493F-BD18-41AF-9F39-B2FF1E15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0850" y="23258780"/>
          <a:ext cx="91122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</xdr:colOff>
      <xdr:row>77</xdr:row>
      <xdr:rowOff>28575</xdr:rowOff>
    </xdr:from>
    <xdr:to>
      <xdr:col>2</xdr:col>
      <xdr:colOff>170815</xdr:colOff>
      <xdr:row>80</xdr:row>
      <xdr:rowOff>77470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xmlns="" id="{C9F94BC0-9CC2-495D-BEFE-AAA70212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" y="24641175"/>
          <a:ext cx="768985" cy="534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927821</xdr:colOff>
      <xdr:row>69</xdr:row>
      <xdr:rowOff>152400</xdr:rowOff>
    </xdr:from>
    <xdr:to>
      <xdr:col>11</xdr:col>
      <xdr:colOff>822831</xdr:colOff>
      <xdr:row>73</xdr:row>
      <xdr:rowOff>25400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224971" y="23193375"/>
          <a:ext cx="1228510" cy="520700"/>
        </a:xfrm>
        <a:prstGeom prst="rect">
          <a:avLst/>
        </a:prstGeom>
      </xdr:spPr>
    </xdr:pic>
    <xdr:clientData/>
  </xdr:twoCellAnchor>
  <xdr:twoCellAnchor editAs="oneCell">
    <xdr:from>
      <xdr:col>6</xdr:col>
      <xdr:colOff>1403350</xdr:colOff>
      <xdr:row>69</xdr:row>
      <xdr:rowOff>82550</xdr:rowOff>
    </xdr:from>
    <xdr:to>
      <xdr:col>7</xdr:col>
      <xdr:colOff>859904</xdr:colOff>
      <xdr:row>73</xdr:row>
      <xdr:rowOff>13513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42675" y="23123525"/>
          <a:ext cx="1313929" cy="578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75"/>
  <sheetViews>
    <sheetView tabSelected="1" view="pageBreakPreview" topLeftCell="A19" zoomScale="50" zoomScaleNormal="100" zoomScaleSheetLayoutView="50" workbookViewId="0">
      <selection activeCell="A8" sqref="A8:N8"/>
    </sheetView>
  </sheetViews>
  <sheetFormatPr defaultRowHeight="12.75" x14ac:dyDescent="0.2"/>
  <cols>
    <col min="1" max="1" width="11.5703125" style="2" customWidth="1"/>
    <col min="2" max="2" width="9" style="2" customWidth="1"/>
    <col min="3" max="3" width="23.28515625" style="2" customWidth="1"/>
    <col min="4" max="4" width="70.7109375" style="2" customWidth="1"/>
    <col min="5" max="5" width="18.5703125" style="2" customWidth="1"/>
    <col min="6" max="6" width="14.42578125" style="2" customWidth="1"/>
    <col min="7" max="7" width="27.85546875" style="2" customWidth="1"/>
    <col min="8" max="8" width="17.28515625" style="2" customWidth="1"/>
    <col min="9" max="9" width="18.28515625" style="2" customWidth="1"/>
    <col min="10" max="10" width="18.42578125" style="2" customWidth="1"/>
    <col min="11" max="11" width="20" style="2" customWidth="1"/>
    <col min="12" max="12" width="15" style="2" customWidth="1"/>
    <col min="13" max="13" width="14.140625" style="2" customWidth="1"/>
    <col min="14" max="14" width="13.7109375" style="2" bestFit="1" customWidth="1"/>
    <col min="15" max="16" width="9.140625" style="2"/>
    <col min="17" max="24" width="2.42578125" style="2" customWidth="1"/>
    <col min="25" max="25" width="8.85546875" style="2" customWidth="1"/>
    <col min="26" max="30" width="2.42578125" style="2" customWidth="1"/>
    <col min="31" max="256" width="9.140625" style="2"/>
    <col min="257" max="257" width="3.7109375" style="2" customWidth="1"/>
    <col min="258" max="258" width="4.28515625" style="2" customWidth="1"/>
    <col min="259" max="259" width="12.42578125" style="2" customWidth="1"/>
    <col min="260" max="260" width="17.28515625" style="2" customWidth="1"/>
    <col min="261" max="261" width="9.7109375" style="2" customWidth="1"/>
    <col min="262" max="262" width="7.28515625" style="2" customWidth="1"/>
    <col min="263" max="263" width="19.28515625" style="2" customWidth="1"/>
    <col min="264" max="266" width="7.85546875" style="2" customWidth="1"/>
    <col min="267" max="267" width="8.42578125" style="2" customWidth="1"/>
    <col min="268" max="268" width="7.140625" style="2" customWidth="1"/>
    <col min="269" max="269" width="7" style="2" customWidth="1"/>
    <col min="270" max="272" width="9.140625" style="2"/>
    <col min="273" max="280" width="2.42578125" style="2" customWidth="1"/>
    <col min="281" max="281" width="9.140625" style="2"/>
    <col min="282" max="286" width="2.42578125" style="2" customWidth="1"/>
    <col min="287" max="512" width="9.140625" style="2"/>
    <col min="513" max="513" width="3.7109375" style="2" customWidth="1"/>
    <col min="514" max="514" width="4.28515625" style="2" customWidth="1"/>
    <col min="515" max="515" width="12.42578125" style="2" customWidth="1"/>
    <col min="516" max="516" width="17.28515625" style="2" customWidth="1"/>
    <col min="517" max="517" width="9.7109375" style="2" customWidth="1"/>
    <col min="518" max="518" width="7.28515625" style="2" customWidth="1"/>
    <col min="519" max="519" width="19.28515625" style="2" customWidth="1"/>
    <col min="520" max="522" width="7.85546875" style="2" customWidth="1"/>
    <col min="523" max="523" width="8.42578125" style="2" customWidth="1"/>
    <col min="524" max="524" width="7.140625" style="2" customWidth="1"/>
    <col min="525" max="525" width="7" style="2" customWidth="1"/>
    <col min="526" max="528" width="9.140625" style="2"/>
    <col min="529" max="536" width="2.42578125" style="2" customWidth="1"/>
    <col min="537" max="537" width="9.140625" style="2"/>
    <col min="538" max="542" width="2.42578125" style="2" customWidth="1"/>
    <col min="543" max="768" width="9.140625" style="2"/>
    <col min="769" max="769" width="3.7109375" style="2" customWidth="1"/>
    <col min="770" max="770" width="4.28515625" style="2" customWidth="1"/>
    <col min="771" max="771" width="12.42578125" style="2" customWidth="1"/>
    <col min="772" max="772" width="17.28515625" style="2" customWidth="1"/>
    <col min="773" max="773" width="9.7109375" style="2" customWidth="1"/>
    <col min="774" max="774" width="7.28515625" style="2" customWidth="1"/>
    <col min="775" max="775" width="19.28515625" style="2" customWidth="1"/>
    <col min="776" max="778" width="7.85546875" style="2" customWidth="1"/>
    <col min="779" max="779" width="8.42578125" style="2" customWidth="1"/>
    <col min="780" max="780" width="7.140625" style="2" customWidth="1"/>
    <col min="781" max="781" width="7" style="2" customWidth="1"/>
    <col min="782" max="784" width="9.140625" style="2"/>
    <col min="785" max="792" width="2.42578125" style="2" customWidth="1"/>
    <col min="793" max="793" width="9.140625" style="2"/>
    <col min="794" max="798" width="2.42578125" style="2" customWidth="1"/>
    <col min="799" max="1024" width="9.140625" style="2"/>
    <col min="1025" max="1025" width="3.7109375" style="2" customWidth="1"/>
    <col min="1026" max="1026" width="4.28515625" style="2" customWidth="1"/>
    <col min="1027" max="1027" width="12.42578125" style="2" customWidth="1"/>
    <col min="1028" max="1028" width="17.28515625" style="2" customWidth="1"/>
    <col min="1029" max="1029" width="9.7109375" style="2" customWidth="1"/>
    <col min="1030" max="1030" width="7.28515625" style="2" customWidth="1"/>
    <col min="1031" max="1031" width="19.28515625" style="2" customWidth="1"/>
    <col min="1032" max="1034" width="7.85546875" style="2" customWidth="1"/>
    <col min="1035" max="1035" width="8.42578125" style="2" customWidth="1"/>
    <col min="1036" max="1036" width="7.140625" style="2" customWidth="1"/>
    <col min="1037" max="1037" width="7" style="2" customWidth="1"/>
    <col min="1038" max="1040" width="9.140625" style="2"/>
    <col min="1041" max="1048" width="2.42578125" style="2" customWidth="1"/>
    <col min="1049" max="1049" width="9.140625" style="2"/>
    <col min="1050" max="1054" width="2.42578125" style="2" customWidth="1"/>
    <col min="1055" max="1280" width="9.140625" style="2"/>
    <col min="1281" max="1281" width="3.7109375" style="2" customWidth="1"/>
    <col min="1282" max="1282" width="4.28515625" style="2" customWidth="1"/>
    <col min="1283" max="1283" width="12.42578125" style="2" customWidth="1"/>
    <col min="1284" max="1284" width="17.28515625" style="2" customWidth="1"/>
    <col min="1285" max="1285" width="9.7109375" style="2" customWidth="1"/>
    <col min="1286" max="1286" width="7.28515625" style="2" customWidth="1"/>
    <col min="1287" max="1287" width="19.28515625" style="2" customWidth="1"/>
    <col min="1288" max="1290" width="7.85546875" style="2" customWidth="1"/>
    <col min="1291" max="1291" width="8.42578125" style="2" customWidth="1"/>
    <col min="1292" max="1292" width="7.140625" style="2" customWidth="1"/>
    <col min="1293" max="1293" width="7" style="2" customWidth="1"/>
    <col min="1294" max="1296" width="9.140625" style="2"/>
    <col min="1297" max="1304" width="2.42578125" style="2" customWidth="1"/>
    <col min="1305" max="1305" width="9.140625" style="2"/>
    <col min="1306" max="1310" width="2.42578125" style="2" customWidth="1"/>
    <col min="1311" max="1536" width="9.140625" style="2"/>
    <col min="1537" max="1537" width="3.7109375" style="2" customWidth="1"/>
    <col min="1538" max="1538" width="4.28515625" style="2" customWidth="1"/>
    <col min="1539" max="1539" width="12.42578125" style="2" customWidth="1"/>
    <col min="1540" max="1540" width="17.28515625" style="2" customWidth="1"/>
    <col min="1541" max="1541" width="9.7109375" style="2" customWidth="1"/>
    <col min="1542" max="1542" width="7.28515625" style="2" customWidth="1"/>
    <col min="1543" max="1543" width="19.28515625" style="2" customWidth="1"/>
    <col min="1544" max="1546" width="7.85546875" style="2" customWidth="1"/>
    <col min="1547" max="1547" width="8.42578125" style="2" customWidth="1"/>
    <col min="1548" max="1548" width="7.140625" style="2" customWidth="1"/>
    <col min="1549" max="1549" width="7" style="2" customWidth="1"/>
    <col min="1550" max="1552" width="9.140625" style="2"/>
    <col min="1553" max="1560" width="2.42578125" style="2" customWidth="1"/>
    <col min="1561" max="1561" width="9.140625" style="2"/>
    <col min="1562" max="1566" width="2.42578125" style="2" customWidth="1"/>
    <col min="1567" max="1792" width="9.140625" style="2"/>
    <col min="1793" max="1793" width="3.7109375" style="2" customWidth="1"/>
    <col min="1794" max="1794" width="4.28515625" style="2" customWidth="1"/>
    <col min="1795" max="1795" width="12.42578125" style="2" customWidth="1"/>
    <col min="1796" max="1796" width="17.28515625" style="2" customWidth="1"/>
    <col min="1797" max="1797" width="9.7109375" style="2" customWidth="1"/>
    <col min="1798" max="1798" width="7.28515625" style="2" customWidth="1"/>
    <col min="1799" max="1799" width="19.28515625" style="2" customWidth="1"/>
    <col min="1800" max="1802" width="7.85546875" style="2" customWidth="1"/>
    <col min="1803" max="1803" width="8.42578125" style="2" customWidth="1"/>
    <col min="1804" max="1804" width="7.140625" style="2" customWidth="1"/>
    <col min="1805" max="1805" width="7" style="2" customWidth="1"/>
    <col min="1806" max="1808" width="9.140625" style="2"/>
    <col min="1809" max="1816" width="2.42578125" style="2" customWidth="1"/>
    <col min="1817" max="1817" width="9.140625" style="2"/>
    <col min="1818" max="1822" width="2.42578125" style="2" customWidth="1"/>
    <col min="1823" max="2048" width="9.140625" style="2"/>
    <col min="2049" max="2049" width="3.7109375" style="2" customWidth="1"/>
    <col min="2050" max="2050" width="4.28515625" style="2" customWidth="1"/>
    <col min="2051" max="2051" width="12.42578125" style="2" customWidth="1"/>
    <col min="2052" max="2052" width="17.28515625" style="2" customWidth="1"/>
    <col min="2053" max="2053" width="9.7109375" style="2" customWidth="1"/>
    <col min="2054" max="2054" width="7.28515625" style="2" customWidth="1"/>
    <col min="2055" max="2055" width="19.28515625" style="2" customWidth="1"/>
    <col min="2056" max="2058" width="7.85546875" style="2" customWidth="1"/>
    <col min="2059" max="2059" width="8.42578125" style="2" customWidth="1"/>
    <col min="2060" max="2060" width="7.140625" style="2" customWidth="1"/>
    <col min="2061" max="2061" width="7" style="2" customWidth="1"/>
    <col min="2062" max="2064" width="9.140625" style="2"/>
    <col min="2065" max="2072" width="2.42578125" style="2" customWidth="1"/>
    <col min="2073" max="2073" width="9.140625" style="2"/>
    <col min="2074" max="2078" width="2.42578125" style="2" customWidth="1"/>
    <col min="2079" max="2304" width="9.140625" style="2"/>
    <col min="2305" max="2305" width="3.7109375" style="2" customWidth="1"/>
    <col min="2306" max="2306" width="4.28515625" style="2" customWidth="1"/>
    <col min="2307" max="2307" width="12.42578125" style="2" customWidth="1"/>
    <col min="2308" max="2308" width="17.28515625" style="2" customWidth="1"/>
    <col min="2309" max="2309" width="9.7109375" style="2" customWidth="1"/>
    <col min="2310" max="2310" width="7.28515625" style="2" customWidth="1"/>
    <col min="2311" max="2311" width="19.28515625" style="2" customWidth="1"/>
    <col min="2312" max="2314" width="7.85546875" style="2" customWidth="1"/>
    <col min="2315" max="2315" width="8.42578125" style="2" customWidth="1"/>
    <col min="2316" max="2316" width="7.140625" style="2" customWidth="1"/>
    <col min="2317" max="2317" width="7" style="2" customWidth="1"/>
    <col min="2318" max="2320" width="9.140625" style="2"/>
    <col min="2321" max="2328" width="2.42578125" style="2" customWidth="1"/>
    <col min="2329" max="2329" width="9.140625" style="2"/>
    <col min="2330" max="2334" width="2.42578125" style="2" customWidth="1"/>
    <col min="2335" max="2560" width="9.140625" style="2"/>
    <col min="2561" max="2561" width="3.7109375" style="2" customWidth="1"/>
    <col min="2562" max="2562" width="4.28515625" style="2" customWidth="1"/>
    <col min="2563" max="2563" width="12.42578125" style="2" customWidth="1"/>
    <col min="2564" max="2564" width="17.28515625" style="2" customWidth="1"/>
    <col min="2565" max="2565" width="9.7109375" style="2" customWidth="1"/>
    <col min="2566" max="2566" width="7.28515625" style="2" customWidth="1"/>
    <col min="2567" max="2567" width="19.28515625" style="2" customWidth="1"/>
    <col min="2568" max="2570" width="7.85546875" style="2" customWidth="1"/>
    <col min="2571" max="2571" width="8.42578125" style="2" customWidth="1"/>
    <col min="2572" max="2572" width="7.140625" style="2" customWidth="1"/>
    <col min="2573" max="2573" width="7" style="2" customWidth="1"/>
    <col min="2574" max="2576" width="9.140625" style="2"/>
    <col min="2577" max="2584" width="2.42578125" style="2" customWidth="1"/>
    <col min="2585" max="2585" width="9.140625" style="2"/>
    <col min="2586" max="2590" width="2.42578125" style="2" customWidth="1"/>
    <col min="2591" max="2816" width="9.140625" style="2"/>
    <col min="2817" max="2817" width="3.7109375" style="2" customWidth="1"/>
    <col min="2818" max="2818" width="4.28515625" style="2" customWidth="1"/>
    <col min="2819" max="2819" width="12.42578125" style="2" customWidth="1"/>
    <col min="2820" max="2820" width="17.28515625" style="2" customWidth="1"/>
    <col min="2821" max="2821" width="9.7109375" style="2" customWidth="1"/>
    <col min="2822" max="2822" width="7.28515625" style="2" customWidth="1"/>
    <col min="2823" max="2823" width="19.28515625" style="2" customWidth="1"/>
    <col min="2824" max="2826" width="7.85546875" style="2" customWidth="1"/>
    <col min="2827" max="2827" width="8.42578125" style="2" customWidth="1"/>
    <col min="2828" max="2828" width="7.140625" style="2" customWidth="1"/>
    <col min="2829" max="2829" width="7" style="2" customWidth="1"/>
    <col min="2830" max="2832" width="9.140625" style="2"/>
    <col min="2833" max="2840" width="2.42578125" style="2" customWidth="1"/>
    <col min="2841" max="2841" width="9.140625" style="2"/>
    <col min="2842" max="2846" width="2.42578125" style="2" customWidth="1"/>
    <col min="2847" max="3072" width="9.140625" style="2"/>
    <col min="3073" max="3073" width="3.7109375" style="2" customWidth="1"/>
    <col min="3074" max="3074" width="4.28515625" style="2" customWidth="1"/>
    <col min="3075" max="3075" width="12.42578125" style="2" customWidth="1"/>
    <col min="3076" max="3076" width="17.28515625" style="2" customWidth="1"/>
    <col min="3077" max="3077" width="9.7109375" style="2" customWidth="1"/>
    <col min="3078" max="3078" width="7.28515625" style="2" customWidth="1"/>
    <col min="3079" max="3079" width="19.28515625" style="2" customWidth="1"/>
    <col min="3080" max="3082" width="7.85546875" style="2" customWidth="1"/>
    <col min="3083" max="3083" width="8.42578125" style="2" customWidth="1"/>
    <col min="3084" max="3084" width="7.140625" style="2" customWidth="1"/>
    <col min="3085" max="3085" width="7" style="2" customWidth="1"/>
    <col min="3086" max="3088" width="9.140625" style="2"/>
    <col min="3089" max="3096" width="2.42578125" style="2" customWidth="1"/>
    <col min="3097" max="3097" width="9.140625" style="2"/>
    <col min="3098" max="3102" width="2.42578125" style="2" customWidth="1"/>
    <col min="3103" max="3328" width="9.140625" style="2"/>
    <col min="3329" max="3329" width="3.7109375" style="2" customWidth="1"/>
    <col min="3330" max="3330" width="4.28515625" style="2" customWidth="1"/>
    <col min="3331" max="3331" width="12.42578125" style="2" customWidth="1"/>
    <col min="3332" max="3332" width="17.28515625" style="2" customWidth="1"/>
    <col min="3333" max="3333" width="9.7109375" style="2" customWidth="1"/>
    <col min="3334" max="3334" width="7.28515625" style="2" customWidth="1"/>
    <col min="3335" max="3335" width="19.28515625" style="2" customWidth="1"/>
    <col min="3336" max="3338" width="7.85546875" style="2" customWidth="1"/>
    <col min="3339" max="3339" width="8.42578125" style="2" customWidth="1"/>
    <col min="3340" max="3340" width="7.140625" style="2" customWidth="1"/>
    <col min="3341" max="3341" width="7" style="2" customWidth="1"/>
    <col min="3342" max="3344" width="9.140625" style="2"/>
    <col min="3345" max="3352" width="2.42578125" style="2" customWidth="1"/>
    <col min="3353" max="3353" width="9.140625" style="2"/>
    <col min="3354" max="3358" width="2.42578125" style="2" customWidth="1"/>
    <col min="3359" max="3584" width="9.140625" style="2"/>
    <col min="3585" max="3585" width="3.7109375" style="2" customWidth="1"/>
    <col min="3586" max="3586" width="4.28515625" style="2" customWidth="1"/>
    <col min="3587" max="3587" width="12.42578125" style="2" customWidth="1"/>
    <col min="3588" max="3588" width="17.28515625" style="2" customWidth="1"/>
    <col min="3589" max="3589" width="9.7109375" style="2" customWidth="1"/>
    <col min="3590" max="3590" width="7.28515625" style="2" customWidth="1"/>
    <col min="3591" max="3591" width="19.28515625" style="2" customWidth="1"/>
    <col min="3592" max="3594" width="7.85546875" style="2" customWidth="1"/>
    <col min="3595" max="3595" width="8.42578125" style="2" customWidth="1"/>
    <col min="3596" max="3596" width="7.140625" style="2" customWidth="1"/>
    <col min="3597" max="3597" width="7" style="2" customWidth="1"/>
    <col min="3598" max="3600" width="9.140625" style="2"/>
    <col min="3601" max="3608" width="2.42578125" style="2" customWidth="1"/>
    <col min="3609" max="3609" width="9.140625" style="2"/>
    <col min="3610" max="3614" width="2.42578125" style="2" customWidth="1"/>
    <col min="3615" max="3840" width="9.140625" style="2"/>
    <col min="3841" max="3841" width="3.7109375" style="2" customWidth="1"/>
    <col min="3842" max="3842" width="4.28515625" style="2" customWidth="1"/>
    <col min="3843" max="3843" width="12.42578125" style="2" customWidth="1"/>
    <col min="3844" max="3844" width="17.28515625" style="2" customWidth="1"/>
    <col min="3845" max="3845" width="9.7109375" style="2" customWidth="1"/>
    <col min="3846" max="3846" width="7.28515625" style="2" customWidth="1"/>
    <col min="3847" max="3847" width="19.28515625" style="2" customWidth="1"/>
    <col min="3848" max="3850" width="7.85546875" style="2" customWidth="1"/>
    <col min="3851" max="3851" width="8.42578125" style="2" customWidth="1"/>
    <col min="3852" max="3852" width="7.140625" style="2" customWidth="1"/>
    <col min="3853" max="3853" width="7" style="2" customWidth="1"/>
    <col min="3854" max="3856" width="9.140625" style="2"/>
    <col min="3857" max="3864" width="2.42578125" style="2" customWidth="1"/>
    <col min="3865" max="3865" width="9.140625" style="2"/>
    <col min="3866" max="3870" width="2.42578125" style="2" customWidth="1"/>
    <col min="3871" max="4096" width="9.140625" style="2"/>
    <col min="4097" max="4097" width="3.7109375" style="2" customWidth="1"/>
    <col min="4098" max="4098" width="4.28515625" style="2" customWidth="1"/>
    <col min="4099" max="4099" width="12.42578125" style="2" customWidth="1"/>
    <col min="4100" max="4100" width="17.28515625" style="2" customWidth="1"/>
    <col min="4101" max="4101" width="9.7109375" style="2" customWidth="1"/>
    <col min="4102" max="4102" width="7.28515625" style="2" customWidth="1"/>
    <col min="4103" max="4103" width="19.28515625" style="2" customWidth="1"/>
    <col min="4104" max="4106" width="7.85546875" style="2" customWidth="1"/>
    <col min="4107" max="4107" width="8.42578125" style="2" customWidth="1"/>
    <col min="4108" max="4108" width="7.140625" style="2" customWidth="1"/>
    <col min="4109" max="4109" width="7" style="2" customWidth="1"/>
    <col min="4110" max="4112" width="9.140625" style="2"/>
    <col min="4113" max="4120" width="2.42578125" style="2" customWidth="1"/>
    <col min="4121" max="4121" width="9.140625" style="2"/>
    <col min="4122" max="4126" width="2.42578125" style="2" customWidth="1"/>
    <col min="4127" max="4352" width="9.140625" style="2"/>
    <col min="4353" max="4353" width="3.7109375" style="2" customWidth="1"/>
    <col min="4354" max="4354" width="4.28515625" style="2" customWidth="1"/>
    <col min="4355" max="4355" width="12.42578125" style="2" customWidth="1"/>
    <col min="4356" max="4356" width="17.28515625" style="2" customWidth="1"/>
    <col min="4357" max="4357" width="9.7109375" style="2" customWidth="1"/>
    <col min="4358" max="4358" width="7.28515625" style="2" customWidth="1"/>
    <col min="4359" max="4359" width="19.28515625" style="2" customWidth="1"/>
    <col min="4360" max="4362" width="7.85546875" style="2" customWidth="1"/>
    <col min="4363" max="4363" width="8.42578125" style="2" customWidth="1"/>
    <col min="4364" max="4364" width="7.140625" style="2" customWidth="1"/>
    <col min="4365" max="4365" width="7" style="2" customWidth="1"/>
    <col min="4366" max="4368" width="9.140625" style="2"/>
    <col min="4369" max="4376" width="2.42578125" style="2" customWidth="1"/>
    <col min="4377" max="4377" width="9.140625" style="2"/>
    <col min="4378" max="4382" width="2.42578125" style="2" customWidth="1"/>
    <col min="4383" max="4608" width="9.140625" style="2"/>
    <col min="4609" max="4609" width="3.7109375" style="2" customWidth="1"/>
    <col min="4610" max="4610" width="4.28515625" style="2" customWidth="1"/>
    <col min="4611" max="4611" width="12.42578125" style="2" customWidth="1"/>
    <col min="4612" max="4612" width="17.28515625" style="2" customWidth="1"/>
    <col min="4613" max="4613" width="9.7109375" style="2" customWidth="1"/>
    <col min="4614" max="4614" width="7.28515625" style="2" customWidth="1"/>
    <col min="4615" max="4615" width="19.28515625" style="2" customWidth="1"/>
    <col min="4616" max="4618" width="7.85546875" style="2" customWidth="1"/>
    <col min="4619" max="4619" width="8.42578125" style="2" customWidth="1"/>
    <col min="4620" max="4620" width="7.140625" style="2" customWidth="1"/>
    <col min="4621" max="4621" width="7" style="2" customWidth="1"/>
    <col min="4622" max="4624" width="9.140625" style="2"/>
    <col min="4625" max="4632" width="2.42578125" style="2" customWidth="1"/>
    <col min="4633" max="4633" width="9.140625" style="2"/>
    <col min="4634" max="4638" width="2.42578125" style="2" customWidth="1"/>
    <col min="4639" max="4864" width="9.140625" style="2"/>
    <col min="4865" max="4865" width="3.7109375" style="2" customWidth="1"/>
    <col min="4866" max="4866" width="4.28515625" style="2" customWidth="1"/>
    <col min="4867" max="4867" width="12.42578125" style="2" customWidth="1"/>
    <col min="4868" max="4868" width="17.28515625" style="2" customWidth="1"/>
    <col min="4869" max="4869" width="9.7109375" style="2" customWidth="1"/>
    <col min="4870" max="4870" width="7.28515625" style="2" customWidth="1"/>
    <col min="4871" max="4871" width="19.28515625" style="2" customWidth="1"/>
    <col min="4872" max="4874" width="7.85546875" style="2" customWidth="1"/>
    <col min="4875" max="4875" width="8.42578125" style="2" customWidth="1"/>
    <col min="4876" max="4876" width="7.140625" style="2" customWidth="1"/>
    <col min="4877" max="4877" width="7" style="2" customWidth="1"/>
    <col min="4878" max="4880" width="9.140625" style="2"/>
    <col min="4881" max="4888" width="2.42578125" style="2" customWidth="1"/>
    <col min="4889" max="4889" width="9.140625" style="2"/>
    <col min="4890" max="4894" width="2.42578125" style="2" customWidth="1"/>
    <col min="4895" max="5120" width="9.140625" style="2"/>
    <col min="5121" max="5121" width="3.7109375" style="2" customWidth="1"/>
    <col min="5122" max="5122" width="4.28515625" style="2" customWidth="1"/>
    <col min="5123" max="5123" width="12.42578125" style="2" customWidth="1"/>
    <col min="5124" max="5124" width="17.28515625" style="2" customWidth="1"/>
    <col min="5125" max="5125" width="9.7109375" style="2" customWidth="1"/>
    <col min="5126" max="5126" width="7.28515625" style="2" customWidth="1"/>
    <col min="5127" max="5127" width="19.28515625" style="2" customWidth="1"/>
    <col min="5128" max="5130" width="7.85546875" style="2" customWidth="1"/>
    <col min="5131" max="5131" width="8.42578125" style="2" customWidth="1"/>
    <col min="5132" max="5132" width="7.140625" style="2" customWidth="1"/>
    <col min="5133" max="5133" width="7" style="2" customWidth="1"/>
    <col min="5134" max="5136" width="9.140625" style="2"/>
    <col min="5137" max="5144" width="2.42578125" style="2" customWidth="1"/>
    <col min="5145" max="5145" width="9.140625" style="2"/>
    <col min="5146" max="5150" width="2.42578125" style="2" customWidth="1"/>
    <col min="5151" max="5376" width="9.140625" style="2"/>
    <col min="5377" max="5377" width="3.7109375" style="2" customWidth="1"/>
    <col min="5378" max="5378" width="4.28515625" style="2" customWidth="1"/>
    <col min="5379" max="5379" width="12.42578125" style="2" customWidth="1"/>
    <col min="5380" max="5380" width="17.28515625" style="2" customWidth="1"/>
    <col min="5381" max="5381" width="9.7109375" style="2" customWidth="1"/>
    <col min="5382" max="5382" width="7.28515625" style="2" customWidth="1"/>
    <col min="5383" max="5383" width="19.28515625" style="2" customWidth="1"/>
    <col min="5384" max="5386" width="7.85546875" style="2" customWidth="1"/>
    <col min="5387" max="5387" width="8.42578125" style="2" customWidth="1"/>
    <col min="5388" max="5388" width="7.140625" style="2" customWidth="1"/>
    <col min="5389" max="5389" width="7" style="2" customWidth="1"/>
    <col min="5390" max="5392" width="9.140625" style="2"/>
    <col min="5393" max="5400" width="2.42578125" style="2" customWidth="1"/>
    <col min="5401" max="5401" width="9.140625" style="2"/>
    <col min="5402" max="5406" width="2.42578125" style="2" customWidth="1"/>
    <col min="5407" max="5632" width="9.140625" style="2"/>
    <col min="5633" max="5633" width="3.7109375" style="2" customWidth="1"/>
    <col min="5634" max="5634" width="4.28515625" style="2" customWidth="1"/>
    <col min="5635" max="5635" width="12.42578125" style="2" customWidth="1"/>
    <col min="5636" max="5636" width="17.28515625" style="2" customWidth="1"/>
    <col min="5637" max="5637" width="9.7109375" style="2" customWidth="1"/>
    <col min="5638" max="5638" width="7.28515625" style="2" customWidth="1"/>
    <col min="5639" max="5639" width="19.28515625" style="2" customWidth="1"/>
    <col min="5640" max="5642" width="7.85546875" style="2" customWidth="1"/>
    <col min="5643" max="5643" width="8.42578125" style="2" customWidth="1"/>
    <col min="5644" max="5644" width="7.140625" style="2" customWidth="1"/>
    <col min="5645" max="5645" width="7" style="2" customWidth="1"/>
    <col min="5646" max="5648" width="9.140625" style="2"/>
    <col min="5649" max="5656" width="2.42578125" style="2" customWidth="1"/>
    <col min="5657" max="5657" width="9.140625" style="2"/>
    <col min="5658" max="5662" width="2.42578125" style="2" customWidth="1"/>
    <col min="5663" max="5888" width="9.140625" style="2"/>
    <col min="5889" max="5889" width="3.7109375" style="2" customWidth="1"/>
    <col min="5890" max="5890" width="4.28515625" style="2" customWidth="1"/>
    <col min="5891" max="5891" width="12.42578125" style="2" customWidth="1"/>
    <col min="5892" max="5892" width="17.28515625" style="2" customWidth="1"/>
    <col min="5893" max="5893" width="9.7109375" style="2" customWidth="1"/>
    <col min="5894" max="5894" width="7.28515625" style="2" customWidth="1"/>
    <col min="5895" max="5895" width="19.28515625" style="2" customWidth="1"/>
    <col min="5896" max="5898" width="7.85546875" style="2" customWidth="1"/>
    <col min="5899" max="5899" width="8.42578125" style="2" customWidth="1"/>
    <col min="5900" max="5900" width="7.140625" style="2" customWidth="1"/>
    <col min="5901" max="5901" width="7" style="2" customWidth="1"/>
    <col min="5902" max="5904" width="9.140625" style="2"/>
    <col min="5905" max="5912" width="2.42578125" style="2" customWidth="1"/>
    <col min="5913" max="5913" width="9.140625" style="2"/>
    <col min="5914" max="5918" width="2.42578125" style="2" customWidth="1"/>
    <col min="5919" max="6144" width="9.140625" style="2"/>
    <col min="6145" max="6145" width="3.7109375" style="2" customWidth="1"/>
    <col min="6146" max="6146" width="4.28515625" style="2" customWidth="1"/>
    <col min="6147" max="6147" width="12.42578125" style="2" customWidth="1"/>
    <col min="6148" max="6148" width="17.28515625" style="2" customWidth="1"/>
    <col min="6149" max="6149" width="9.7109375" style="2" customWidth="1"/>
    <col min="6150" max="6150" width="7.28515625" style="2" customWidth="1"/>
    <col min="6151" max="6151" width="19.28515625" style="2" customWidth="1"/>
    <col min="6152" max="6154" width="7.85546875" style="2" customWidth="1"/>
    <col min="6155" max="6155" width="8.42578125" style="2" customWidth="1"/>
    <col min="6156" max="6156" width="7.140625" style="2" customWidth="1"/>
    <col min="6157" max="6157" width="7" style="2" customWidth="1"/>
    <col min="6158" max="6160" width="9.140625" style="2"/>
    <col min="6161" max="6168" width="2.42578125" style="2" customWidth="1"/>
    <col min="6169" max="6169" width="9.140625" style="2"/>
    <col min="6170" max="6174" width="2.42578125" style="2" customWidth="1"/>
    <col min="6175" max="6400" width="9.140625" style="2"/>
    <col min="6401" max="6401" width="3.7109375" style="2" customWidth="1"/>
    <col min="6402" max="6402" width="4.28515625" style="2" customWidth="1"/>
    <col min="6403" max="6403" width="12.42578125" style="2" customWidth="1"/>
    <col min="6404" max="6404" width="17.28515625" style="2" customWidth="1"/>
    <col min="6405" max="6405" width="9.7109375" style="2" customWidth="1"/>
    <col min="6406" max="6406" width="7.28515625" style="2" customWidth="1"/>
    <col min="6407" max="6407" width="19.28515625" style="2" customWidth="1"/>
    <col min="6408" max="6410" width="7.85546875" style="2" customWidth="1"/>
    <col min="6411" max="6411" width="8.42578125" style="2" customWidth="1"/>
    <col min="6412" max="6412" width="7.140625" style="2" customWidth="1"/>
    <col min="6413" max="6413" width="7" style="2" customWidth="1"/>
    <col min="6414" max="6416" width="9.140625" style="2"/>
    <col min="6417" max="6424" width="2.42578125" style="2" customWidth="1"/>
    <col min="6425" max="6425" width="9.140625" style="2"/>
    <col min="6426" max="6430" width="2.42578125" style="2" customWidth="1"/>
    <col min="6431" max="6656" width="9.140625" style="2"/>
    <col min="6657" max="6657" width="3.7109375" style="2" customWidth="1"/>
    <col min="6658" max="6658" width="4.28515625" style="2" customWidth="1"/>
    <col min="6659" max="6659" width="12.42578125" style="2" customWidth="1"/>
    <col min="6660" max="6660" width="17.28515625" style="2" customWidth="1"/>
    <col min="6661" max="6661" width="9.7109375" style="2" customWidth="1"/>
    <col min="6662" max="6662" width="7.28515625" style="2" customWidth="1"/>
    <col min="6663" max="6663" width="19.28515625" style="2" customWidth="1"/>
    <col min="6664" max="6666" width="7.85546875" style="2" customWidth="1"/>
    <col min="6667" max="6667" width="8.42578125" style="2" customWidth="1"/>
    <col min="6668" max="6668" width="7.140625" style="2" customWidth="1"/>
    <col min="6669" max="6669" width="7" style="2" customWidth="1"/>
    <col min="6670" max="6672" width="9.140625" style="2"/>
    <col min="6673" max="6680" width="2.42578125" style="2" customWidth="1"/>
    <col min="6681" max="6681" width="9.140625" style="2"/>
    <col min="6682" max="6686" width="2.42578125" style="2" customWidth="1"/>
    <col min="6687" max="6912" width="9.140625" style="2"/>
    <col min="6913" max="6913" width="3.7109375" style="2" customWidth="1"/>
    <col min="6914" max="6914" width="4.28515625" style="2" customWidth="1"/>
    <col min="6915" max="6915" width="12.42578125" style="2" customWidth="1"/>
    <col min="6916" max="6916" width="17.28515625" style="2" customWidth="1"/>
    <col min="6917" max="6917" width="9.7109375" style="2" customWidth="1"/>
    <col min="6918" max="6918" width="7.28515625" style="2" customWidth="1"/>
    <col min="6919" max="6919" width="19.28515625" style="2" customWidth="1"/>
    <col min="6920" max="6922" width="7.85546875" style="2" customWidth="1"/>
    <col min="6923" max="6923" width="8.42578125" style="2" customWidth="1"/>
    <col min="6924" max="6924" width="7.140625" style="2" customWidth="1"/>
    <col min="6925" max="6925" width="7" style="2" customWidth="1"/>
    <col min="6926" max="6928" width="9.140625" style="2"/>
    <col min="6929" max="6936" width="2.42578125" style="2" customWidth="1"/>
    <col min="6937" max="6937" width="9.140625" style="2"/>
    <col min="6938" max="6942" width="2.42578125" style="2" customWidth="1"/>
    <col min="6943" max="7168" width="9.140625" style="2"/>
    <col min="7169" max="7169" width="3.7109375" style="2" customWidth="1"/>
    <col min="7170" max="7170" width="4.28515625" style="2" customWidth="1"/>
    <col min="7171" max="7171" width="12.42578125" style="2" customWidth="1"/>
    <col min="7172" max="7172" width="17.28515625" style="2" customWidth="1"/>
    <col min="7173" max="7173" width="9.7109375" style="2" customWidth="1"/>
    <col min="7174" max="7174" width="7.28515625" style="2" customWidth="1"/>
    <col min="7175" max="7175" width="19.28515625" style="2" customWidth="1"/>
    <col min="7176" max="7178" width="7.85546875" style="2" customWidth="1"/>
    <col min="7179" max="7179" width="8.42578125" style="2" customWidth="1"/>
    <col min="7180" max="7180" width="7.140625" style="2" customWidth="1"/>
    <col min="7181" max="7181" width="7" style="2" customWidth="1"/>
    <col min="7182" max="7184" width="9.140625" style="2"/>
    <col min="7185" max="7192" width="2.42578125" style="2" customWidth="1"/>
    <col min="7193" max="7193" width="9.140625" style="2"/>
    <col min="7194" max="7198" width="2.42578125" style="2" customWidth="1"/>
    <col min="7199" max="7424" width="9.140625" style="2"/>
    <col min="7425" max="7425" width="3.7109375" style="2" customWidth="1"/>
    <col min="7426" max="7426" width="4.28515625" style="2" customWidth="1"/>
    <col min="7427" max="7427" width="12.42578125" style="2" customWidth="1"/>
    <col min="7428" max="7428" width="17.28515625" style="2" customWidth="1"/>
    <col min="7429" max="7429" width="9.7109375" style="2" customWidth="1"/>
    <col min="7430" max="7430" width="7.28515625" style="2" customWidth="1"/>
    <col min="7431" max="7431" width="19.28515625" style="2" customWidth="1"/>
    <col min="7432" max="7434" width="7.85546875" style="2" customWidth="1"/>
    <col min="7435" max="7435" width="8.42578125" style="2" customWidth="1"/>
    <col min="7436" max="7436" width="7.140625" style="2" customWidth="1"/>
    <col min="7437" max="7437" width="7" style="2" customWidth="1"/>
    <col min="7438" max="7440" width="9.140625" style="2"/>
    <col min="7441" max="7448" width="2.42578125" style="2" customWidth="1"/>
    <col min="7449" max="7449" width="9.140625" style="2"/>
    <col min="7450" max="7454" width="2.42578125" style="2" customWidth="1"/>
    <col min="7455" max="7680" width="9.140625" style="2"/>
    <col min="7681" max="7681" width="3.7109375" style="2" customWidth="1"/>
    <col min="7682" max="7682" width="4.28515625" style="2" customWidth="1"/>
    <col min="7683" max="7683" width="12.42578125" style="2" customWidth="1"/>
    <col min="7684" max="7684" width="17.28515625" style="2" customWidth="1"/>
    <col min="7685" max="7685" width="9.7109375" style="2" customWidth="1"/>
    <col min="7686" max="7686" width="7.28515625" style="2" customWidth="1"/>
    <col min="7687" max="7687" width="19.28515625" style="2" customWidth="1"/>
    <col min="7688" max="7690" width="7.85546875" style="2" customWidth="1"/>
    <col min="7691" max="7691" width="8.42578125" style="2" customWidth="1"/>
    <col min="7692" max="7692" width="7.140625" style="2" customWidth="1"/>
    <col min="7693" max="7693" width="7" style="2" customWidth="1"/>
    <col min="7694" max="7696" width="9.140625" style="2"/>
    <col min="7697" max="7704" width="2.42578125" style="2" customWidth="1"/>
    <col min="7705" max="7705" width="9.140625" style="2"/>
    <col min="7706" max="7710" width="2.42578125" style="2" customWidth="1"/>
    <col min="7711" max="7936" width="9.140625" style="2"/>
    <col min="7937" max="7937" width="3.7109375" style="2" customWidth="1"/>
    <col min="7938" max="7938" width="4.28515625" style="2" customWidth="1"/>
    <col min="7939" max="7939" width="12.42578125" style="2" customWidth="1"/>
    <col min="7940" max="7940" width="17.28515625" style="2" customWidth="1"/>
    <col min="7941" max="7941" width="9.7109375" style="2" customWidth="1"/>
    <col min="7942" max="7942" width="7.28515625" style="2" customWidth="1"/>
    <col min="7943" max="7943" width="19.28515625" style="2" customWidth="1"/>
    <col min="7944" max="7946" width="7.85546875" style="2" customWidth="1"/>
    <col min="7947" max="7947" width="8.42578125" style="2" customWidth="1"/>
    <col min="7948" max="7948" width="7.140625" style="2" customWidth="1"/>
    <col min="7949" max="7949" width="7" style="2" customWidth="1"/>
    <col min="7950" max="7952" width="9.140625" style="2"/>
    <col min="7953" max="7960" width="2.42578125" style="2" customWidth="1"/>
    <col min="7961" max="7961" width="9.140625" style="2"/>
    <col min="7962" max="7966" width="2.42578125" style="2" customWidth="1"/>
    <col min="7967" max="8192" width="9.140625" style="2"/>
    <col min="8193" max="8193" width="3.7109375" style="2" customWidth="1"/>
    <col min="8194" max="8194" width="4.28515625" style="2" customWidth="1"/>
    <col min="8195" max="8195" width="12.42578125" style="2" customWidth="1"/>
    <col min="8196" max="8196" width="17.28515625" style="2" customWidth="1"/>
    <col min="8197" max="8197" width="9.7109375" style="2" customWidth="1"/>
    <col min="8198" max="8198" width="7.28515625" style="2" customWidth="1"/>
    <col min="8199" max="8199" width="19.28515625" style="2" customWidth="1"/>
    <col min="8200" max="8202" width="7.85546875" style="2" customWidth="1"/>
    <col min="8203" max="8203" width="8.42578125" style="2" customWidth="1"/>
    <col min="8204" max="8204" width="7.140625" style="2" customWidth="1"/>
    <col min="8205" max="8205" width="7" style="2" customWidth="1"/>
    <col min="8206" max="8208" width="9.140625" style="2"/>
    <col min="8209" max="8216" width="2.42578125" style="2" customWidth="1"/>
    <col min="8217" max="8217" width="9.140625" style="2"/>
    <col min="8218" max="8222" width="2.42578125" style="2" customWidth="1"/>
    <col min="8223" max="8448" width="9.140625" style="2"/>
    <col min="8449" max="8449" width="3.7109375" style="2" customWidth="1"/>
    <col min="8450" max="8450" width="4.28515625" style="2" customWidth="1"/>
    <col min="8451" max="8451" width="12.42578125" style="2" customWidth="1"/>
    <col min="8452" max="8452" width="17.28515625" style="2" customWidth="1"/>
    <col min="8453" max="8453" width="9.7109375" style="2" customWidth="1"/>
    <col min="8454" max="8454" width="7.28515625" style="2" customWidth="1"/>
    <col min="8455" max="8455" width="19.28515625" style="2" customWidth="1"/>
    <col min="8456" max="8458" width="7.85546875" style="2" customWidth="1"/>
    <col min="8459" max="8459" width="8.42578125" style="2" customWidth="1"/>
    <col min="8460" max="8460" width="7.140625" style="2" customWidth="1"/>
    <col min="8461" max="8461" width="7" style="2" customWidth="1"/>
    <col min="8462" max="8464" width="9.140625" style="2"/>
    <col min="8465" max="8472" width="2.42578125" style="2" customWidth="1"/>
    <col min="8473" max="8473" width="9.140625" style="2"/>
    <col min="8474" max="8478" width="2.42578125" style="2" customWidth="1"/>
    <col min="8479" max="8704" width="9.140625" style="2"/>
    <col min="8705" max="8705" width="3.7109375" style="2" customWidth="1"/>
    <col min="8706" max="8706" width="4.28515625" style="2" customWidth="1"/>
    <col min="8707" max="8707" width="12.42578125" style="2" customWidth="1"/>
    <col min="8708" max="8708" width="17.28515625" style="2" customWidth="1"/>
    <col min="8709" max="8709" width="9.7109375" style="2" customWidth="1"/>
    <col min="8710" max="8710" width="7.28515625" style="2" customWidth="1"/>
    <col min="8711" max="8711" width="19.28515625" style="2" customWidth="1"/>
    <col min="8712" max="8714" width="7.85546875" style="2" customWidth="1"/>
    <col min="8715" max="8715" width="8.42578125" style="2" customWidth="1"/>
    <col min="8716" max="8716" width="7.140625" style="2" customWidth="1"/>
    <col min="8717" max="8717" width="7" style="2" customWidth="1"/>
    <col min="8718" max="8720" width="9.140625" style="2"/>
    <col min="8721" max="8728" width="2.42578125" style="2" customWidth="1"/>
    <col min="8729" max="8729" width="9.140625" style="2"/>
    <col min="8730" max="8734" width="2.42578125" style="2" customWidth="1"/>
    <col min="8735" max="8960" width="9.140625" style="2"/>
    <col min="8961" max="8961" width="3.7109375" style="2" customWidth="1"/>
    <col min="8962" max="8962" width="4.28515625" style="2" customWidth="1"/>
    <col min="8963" max="8963" width="12.42578125" style="2" customWidth="1"/>
    <col min="8964" max="8964" width="17.28515625" style="2" customWidth="1"/>
    <col min="8965" max="8965" width="9.7109375" style="2" customWidth="1"/>
    <col min="8966" max="8966" width="7.28515625" style="2" customWidth="1"/>
    <col min="8967" max="8967" width="19.28515625" style="2" customWidth="1"/>
    <col min="8968" max="8970" width="7.85546875" style="2" customWidth="1"/>
    <col min="8971" max="8971" width="8.42578125" style="2" customWidth="1"/>
    <col min="8972" max="8972" width="7.140625" style="2" customWidth="1"/>
    <col min="8973" max="8973" width="7" style="2" customWidth="1"/>
    <col min="8974" max="8976" width="9.140625" style="2"/>
    <col min="8977" max="8984" width="2.42578125" style="2" customWidth="1"/>
    <col min="8985" max="8985" width="9.140625" style="2"/>
    <col min="8986" max="8990" width="2.42578125" style="2" customWidth="1"/>
    <col min="8991" max="9216" width="9.140625" style="2"/>
    <col min="9217" max="9217" width="3.7109375" style="2" customWidth="1"/>
    <col min="9218" max="9218" width="4.28515625" style="2" customWidth="1"/>
    <col min="9219" max="9219" width="12.42578125" style="2" customWidth="1"/>
    <col min="9220" max="9220" width="17.28515625" style="2" customWidth="1"/>
    <col min="9221" max="9221" width="9.7109375" style="2" customWidth="1"/>
    <col min="9222" max="9222" width="7.28515625" style="2" customWidth="1"/>
    <col min="9223" max="9223" width="19.28515625" style="2" customWidth="1"/>
    <col min="9224" max="9226" width="7.85546875" style="2" customWidth="1"/>
    <col min="9227" max="9227" width="8.42578125" style="2" customWidth="1"/>
    <col min="9228" max="9228" width="7.140625" style="2" customWidth="1"/>
    <col min="9229" max="9229" width="7" style="2" customWidth="1"/>
    <col min="9230" max="9232" width="9.140625" style="2"/>
    <col min="9233" max="9240" width="2.42578125" style="2" customWidth="1"/>
    <col min="9241" max="9241" width="9.140625" style="2"/>
    <col min="9242" max="9246" width="2.42578125" style="2" customWidth="1"/>
    <col min="9247" max="9472" width="9.140625" style="2"/>
    <col min="9473" max="9473" width="3.7109375" style="2" customWidth="1"/>
    <col min="9474" max="9474" width="4.28515625" style="2" customWidth="1"/>
    <col min="9475" max="9475" width="12.42578125" style="2" customWidth="1"/>
    <col min="9476" max="9476" width="17.28515625" style="2" customWidth="1"/>
    <col min="9477" max="9477" width="9.7109375" style="2" customWidth="1"/>
    <col min="9478" max="9478" width="7.28515625" style="2" customWidth="1"/>
    <col min="9479" max="9479" width="19.28515625" style="2" customWidth="1"/>
    <col min="9480" max="9482" width="7.85546875" style="2" customWidth="1"/>
    <col min="9483" max="9483" width="8.42578125" style="2" customWidth="1"/>
    <col min="9484" max="9484" width="7.140625" style="2" customWidth="1"/>
    <col min="9485" max="9485" width="7" style="2" customWidth="1"/>
    <col min="9486" max="9488" width="9.140625" style="2"/>
    <col min="9489" max="9496" width="2.42578125" style="2" customWidth="1"/>
    <col min="9497" max="9497" width="9.140625" style="2"/>
    <col min="9498" max="9502" width="2.42578125" style="2" customWidth="1"/>
    <col min="9503" max="9728" width="9.140625" style="2"/>
    <col min="9729" max="9729" width="3.7109375" style="2" customWidth="1"/>
    <col min="9730" max="9730" width="4.28515625" style="2" customWidth="1"/>
    <col min="9731" max="9731" width="12.42578125" style="2" customWidth="1"/>
    <col min="9732" max="9732" width="17.28515625" style="2" customWidth="1"/>
    <col min="9733" max="9733" width="9.7109375" style="2" customWidth="1"/>
    <col min="9734" max="9734" width="7.28515625" style="2" customWidth="1"/>
    <col min="9735" max="9735" width="19.28515625" style="2" customWidth="1"/>
    <col min="9736" max="9738" width="7.85546875" style="2" customWidth="1"/>
    <col min="9739" max="9739" width="8.42578125" style="2" customWidth="1"/>
    <col min="9740" max="9740" width="7.140625" style="2" customWidth="1"/>
    <col min="9741" max="9741" width="7" style="2" customWidth="1"/>
    <col min="9742" max="9744" width="9.140625" style="2"/>
    <col min="9745" max="9752" width="2.42578125" style="2" customWidth="1"/>
    <col min="9753" max="9753" width="9.140625" style="2"/>
    <col min="9754" max="9758" width="2.42578125" style="2" customWidth="1"/>
    <col min="9759" max="9984" width="9.140625" style="2"/>
    <col min="9985" max="9985" width="3.7109375" style="2" customWidth="1"/>
    <col min="9986" max="9986" width="4.28515625" style="2" customWidth="1"/>
    <col min="9987" max="9987" width="12.42578125" style="2" customWidth="1"/>
    <col min="9988" max="9988" width="17.28515625" style="2" customWidth="1"/>
    <col min="9989" max="9989" width="9.7109375" style="2" customWidth="1"/>
    <col min="9990" max="9990" width="7.28515625" style="2" customWidth="1"/>
    <col min="9991" max="9991" width="19.28515625" style="2" customWidth="1"/>
    <col min="9992" max="9994" width="7.85546875" style="2" customWidth="1"/>
    <col min="9995" max="9995" width="8.42578125" style="2" customWidth="1"/>
    <col min="9996" max="9996" width="7.140625" style="2" customWidth="1"/>
    <col min="9997" max="9997" width="7" style="2" customWidth="1"/>
    <col min="9998" max="10000" width="9.140625" style="2"/>
    <col min="10001" max="10008" width="2.42578125" style="2" customWidth="1"/>
    <col min="10009" max="10009" width="9.140625" style="2"/>
    <col min="10010" max="10014" width="2.42578125" style="2" customWidth="1"/>
    <col min="10015" max="10240" width="9.140625" style="2"/>
    <col min="10241" max="10241" width="3.7109375" style="2" customWidth="1"/>
    <col min="10242" max="10242" width="4.28515625" style="2" customWidth="1"/>
    <col min="10243" max="10243" width="12.42578125" style="2" customWidth="1"/>
    <col min="10244" max="10244" width="17.28515625" style="2" customWidth="1"/>
    <col min="10245" max="10245" width="9.7109375" style="2" customWidth="1"/>
    <col min="10246" max="10246" width="7.28515625" style="2" customWidth="1"/>
    <col min="10247" max="10247" width="19.28515625" style="2" customWidth="1"/>
    <col min="10248" max="10250" width="7.85546875" style="2" customWidth="1"/>
    <col min="10251" max="10251" width="8.42578125" style="2" customWidth="1"/>
    <col min="10252" max="10252" width="7.140625" style="2" customWidth="1"/>
    <col min="10253" max="10253" width="7" style="2" customWidth="1"/>
    <col min="10254" max="10256" width="9.140625" style="2"/>
    <col min="10257" max="10264" width="2.42578125" style="2" customWidth="1"/>
    <col min="10265" max="10265" width="9.140625" style="2"/>
    <col min="10266" max="10270" width="2.42578125" style="2" customWidth="1"/>
    <col min="10271" max="10496" width="9.140625" style="2"/>
    <col min="10497" max="10497" width="3.7109375" style="2" customWidth="1"/>
    <col min="10498" max="10498" width="4.28515625" style="2" customWidth="1"/>
    <col min="10499" max="10499" width="12.42578125" style="2" customWidth="1"/>
    <col min="10500" max="10500" width="17.28515625" style="2" customWidth="1"/>
    <col min="10501" max="10501" width="9.7109375" style="2" customWidth="1"/>
    <col min="10502" max="10502" width="7.28515625" style="2" customWidth="1"/>
    <col min="10503" max="10503" width="19.28515625" style="2" customWidth="1"/>
    <col min="10504" max="10506" width="7.85546875" style="2" customWidth="1"/>
    <col min="10507" max="10507" width="8.42578125" style="2" customWidth="1"/>
    <col min="10508" max="10508" width="7.140625" style="2" customWidth="1"/>
    <col min="10509" max="10509" width="7" style="2" customWidth="1"/>
    <col min="10510" max="10512" width="9.140625" style="2"/>
    <col min="10513" max="10520" width="2.42578125" style="2" customWidth="1"/>
    <col min="10521" max="10521" width="9.140625" style="2"/>
    <col min="10522" max="10526" width="2.42578125" style="2" customWidth="1"/>
    <col min="10527" max="10752" width="9.140625" style="2"/>
    <col min="10753" max="10753" width="3.7109375" style="2" customWidth="1"/>
    <col min="10754" max="10754" width="4.28515625" style="2" customWidth="1"/>
    <col min="10755" max="10755" width="12.42578125" style="2" customWidth="1"/>
    <col min="10756" max="10756" width="17.28515625" style="2" customWidth="1"/>
    <col min="10757" max="10757" width="9.7109375" style="2" customWidth="1"/>
    <col min="10758" max="10758" width="7.28515625" style="2" customWidth="1"/>
    <col min="10759" max="10759" width="19.28515625" style="2" customWidth="1"/>
    <col min="10760" max="10762" width="7.85546875" style="2" customWidth="1"/>
    <col min="10763" max="10763" width="8.42578125" style="2" customWidth="1"/>
    <col min="10764" max="10764" width="7.140625" style="2" customWidth="1"/>
    <col min="10765" max="10765" width="7" style="2" customWidth="1"/>
    <col min="10766" max="10768" width="9.140625" style="2"/>
    <col min="10769" max="10776" width="2.42578125" style="2" customWidth="1"/>
    <col min="10777" max="10777" width="9.140625" style="2"/>
    <col min="10778" max="10782" width="2.42578125" style="2" customWidth="1"/>
    <col min="10783" max="11008" width="9.140625" style="2"/>
    <col min="11009" max="11009" width="3.7109375" style="2" customWidth="1"/>
    <col min="11010" max="11010" width="4.28515625" style="2" customWidth="1"/>
    <col min="11011" max="11011" width="12.42578125" style="2" customWidth="1"/>
    <col min="11012" max="11012" width="17.28515625" style="2" customWidth="1"/>
    <col min="11013" max="11013" width="9.7109375" style="2" customWidth="1"/>
    <col min="11014" max="11014" width="7.28515625" style="2" customWidth="1"/>
    <col min="11015" max="11015" width="19.28515625" style="2" customWidth="1"/>
    <col min="11016" max="11018" width="7.85546875" style="2" customWidth="1"/>
    <col min="11019" max="11019" width="8.42578125" style="2" customWidth="1"/>
    <col min="11020" max="11020" width="7.140625" style="2" customWidth="1"/>
    <col min="11021" max="11021" width="7" style="2" customWidth="1"/>
    <col min="11022" max="11024" width="9.140625" style="2"/>
    <col min="11025" max="11032" width="2.42578125" style="2" customWidth="1"/>
    <col min="11033" max="11033" width="9.140625" style="2"/>
    <col min="11034" max="11038" width="2.42578125" style="2" customWidth="1"/>
    <col min="11039" max="11264" width="9.140625" style="2"/>
    <col min="11265" max="11265" width="3.7109375" style="2" customWidth="1"/>
    <col min="11266" max="11266" width="4.28515625" style="2" customWidth="1"/>
    <col min="11267" max="11267" width="12.42578125" style="2" customWidth="1"/>
    <col min="11268" max="11268" width="17.28515625" style="2" customWidth="1"/>
    <col min="11269" max="11269" width="9.7109375" style="2" customWidth="1"/>
    <col min="11270" max="11270" width="7.28515625" style="2" customWidth="1"/>
    <col min="11271" max="11271" width="19.28515625" style="2" customWidth="1"/>
    <col min="11272" max="11274" width="7.85546875" style="2" customWidth="1"/>
    <col min="11275" max="11275" width="8.42578125" style="2" customWidth="1"/>
    <col min="11276" max="11276" width="7.140625" style="2" customWidth="1"/>
    <col min="11277" max="11277" width="7" style="2" customWidth="1"/>
    <col min="11278" max="11280" width="9.140625" style="2"/>
    <col min="11281" max="11288" width="2.42578125" style="2" customWidth="1"/>
    <col min="11289" max="11289" width="9.140625" style="2"/>
    <col min="11290" max="11294" width="2.42578125" style="2" customWidth="1"/>
    <col min="11295" max="11520" width="9.140625" style="2"/>
    <col min="11521" max="11521" width="3.7109375" style="2" customWidth="1"/>
    <col min="11522" max="11522" width="4.28515625" style="2" customWidth="1"/>
    <col min="11523" max="11523" width="12.42578125" style="2" customWidth="1"/>
    <col min="11524" max="11524" width="17.28515625" style="2" customWidth="1"/>
    <col min="11525" max="11525" width="9.7109375" style="2" customWidth="1"/>
    <col min="11526" max="11526" width="7.28515625" style="2" customWidth="1"/>
    <col min="11527" max="11527" width="19.28515625" style="2" customWidth="1"/>
    <col min="11528" max="11530" width="7.85546875" style="2" customWidth="1"/>
    <col min="11531" max="11531" width="8.42578125" style="2" customWidth="1"/>
    <col min="11532" max="11532" width="7.140625" style="2" customWidth="1"/>
    <col min="11533" max="11533" width="7" style="2" customWidth="1"/>
    <col min="11534" max="11536" width="9.140625" style="2"/>
    <col min="11537" max="11544" width="2.42578125" style="2" customWidth="1"/>
    <col min="11545" max="11545" width="9.140625" style="2"/>
    <col min="11546" max="11550" width="2.42578125" style="2" customWidth="1"/>
    <col min="11551" max="11776" width="9.140625" style="2"/>
    <col min="11777" max="11777" width="3.7109375" style="2" customWidth="1"/>
    <col min="11778" max="11778" width="4.28515625" style="2" customWidth="1"/>
    <col min="11779" max="11779" width="12.42578125" style="2" customWidth="1"/>
    <col min="11780" max="11780" width="17.28515625" style="2" customWidth="1"/>
    <col min="11781" max="11781" width="9.7109375" style="2" customWidth="1"/>
    <col min="11782" max="11782" width="7.28515625" style="2" customWidth="1"/>
    <col min="11783" max="11783" width="19.28515625" style="2" customWidth="1"/>
    <col min="11784" max="11786" width="7.85546875" style="2" customWidth="1"/>
    <col min="11787" max="11787" width="8.42578125" style="2" customWidth="1"/>
    <col min="11788" max="11788" width="7.140625" style="2" customWidth="1"/>
    <col min="11789" max="11789" width="7" style="2" customWidth="1"/>
    <col min="11790" max="11792" width="9.140625" style="2"/>
    <col min="11793" max="11800" width="2.42578125" style="2" customWidth="1"/>
    <col min="11801" max="11801" width="9.140625" style="2"/>
    <col min="11802" max="11806" width="2.42578125" style="2" customWidth="1"/>
    <col min="11807" max="12032" width="9.140625" style="2"/>
    <col min="12033" max="12033" width="3.7109375" style="2" customWidth="1"/>
    <col min="12034" max="12034" width="4.28515625" style="2" customWidth="1"/>
    <col min="12035" max="12035" width="12.42578125" style="2" customWidth="1"/>
    <col min="12036" max="12036" width="17.28515625" style="2" customWidth="1"/>
    <col min="12037" max="12037" width="9.7109375" style="2" customWidth="1"/>
    <col min="12038" max="12038" width="7.28515625" style="2" customWidth="1"/>
    <col min="12039" max="12039" width="19.28515625" style="2" customWidth="1"/>
    <col min="12040" max="12042" width="7.85546875" style="2" customWidth="1"/>
    <col min="12043" max="12043" width="8.42578125" style="2" customWidth="1"/>
    <col min="12044" max="12044" width="7.140625" style="2" customWidth="1"/>
    <col min="12045" max="12045" width="7" style="2" customWidth="1"/>
    <col min="12046" max="12048" width="9.140625" style="2"/>
    <col min="12049" max="12056" width="2.42578125" style="2" customWidth="1"/>
    <col min="12057" max="12057" width="9.140625" style="2"/>
    <col min="12058" max="12062" width="2.42578125" style="2" customWidth="1"/>
    <col min="12063" max="12288" width="9.140625" style="2"/>
    <col min="12289" max="12289" width="3.7109375" style="2" customWidth="1"/>
    <col min="12290" max="12290" width="4.28515625" style="2" customWidth="1"/>
    <col min="12291" max="12291" width="12.42578125" style="2" customWidth="1"/>
    <col min="12292" max="12292" width="17.28515625" style="2" customWidth="1"/>
    <col min="12293" max="12293" width="9.7109375" style="2" customWidth="1"/>
    <col min="12294" max="12294" width="7.28515625" style="2" customWidth="1"/>
    <col min="12295" max="12295" width="19.28515625" style="2" customWidth="1"/>
    <col min="12296" max="12298" width="7.85546875" style="2" customWidth="1"/>
    <col min="12299" max="12299" width="8.42578125" style="2" customWidth="1"/>
    <col min="12300" max="12300" width="7.140625" style="2" customWidth="1"/>
    <col min="12301" max="12301" width="7" style="2" customWidth="1"/>
    <col min="12302" max="12304" width="9.140625" style="2"/>
    <col min="12305" max="12312" width="2.42578125" style="2" customWidth="1"/>
    <col min="12313" max="12313" width="9.140625" style="2"/>
    <col min="12314" max="12318" width="2.42578125" style="2" customWidth="1"/>
    <col min="12319" max="12544" width="9.140625" style="2"/>
    <col min="12545" max="12545" width="3.7109375" style="2" customWidth="1"/>
    <col min="12546" max="12546" width="4.28515625" style="2" customWidth="1"/>
    <col min="12547" max="12547" width="12.42578125" style="2" customWidth="1"/>
    <col min="12548" max="12548" width="17.28515625" style="2" customWidth="1"/>
    <col min="12549" max="12549" width="9.7109375" style="2" customWidth="1"/>
    <col min="12550" max="12550" width="7.28515625" style="2" customWidth="1"/>
    <col min="12551" max="12551" width="19.28515625" style="2" customWidth="1"/>
    <col min="12552" max="12554" width="7.85546875" style="2" customWidth="1"/>
    <col min="12555" max="12555" width="8.42578125" style="2" customWidth="1"/>
    <col min="12556" max="12556" width="7.140625" style="2" customWidth="1"/>
    <col min="12557" max="12557" width="7" style="2" customWidth="1"/>
    <col min="12558" max="12560" width="9.140625" style="2"/>
    <col min="12561" max="12568" width="2.42578125" style="2" customWidth="1"/>
    <col min="12569" max="12569" width="9.140625" style="2"/>
    <col min="12570" max="12574" width="2.42578125" style="2" customWidth="1"/>
    <col min="12575" max="12800" width="9.140625" style="2"/>
    <col min="12801" max="12801" width="3.7109375" style="2" customWidth="1"/>
    <col min="12802" max="12802" width="4.28515625" style="2" customWidth="1"/>
    <col min="12803" max="12803" width="12.42578125" style="2" customWidth="1"/>
    <col min="12804" max="12804" width="17.28515625" style="2" customWidth="1"/>
    <col min="12805" max="12805" width="9.7109375" style="2" customWidth="1"/>
    <col min="12806" max="12806" width="7.28515625" style="2" customWidth="1"/>
    <col min="12807" max="12807" width="19.28515625" style="2" customWidth="1"/>
    <col min="12808" max="12810" width="7.85546875" style="2" customWidth="1"/>
    <col min="12811" max="12811" width="8.42578125" style="2" customWidth="1"/>
    <col min="12812" max="12812" width="7.140625" style="2" customWidth="1"/>
    <col min="12813" max="12813" width="7" style="2" customWidth="1"/>
    <col min="12814" max="12816" width="9.140625" style="2"/>
    <col min="12817" max="12824" width="2.42578125" style="2" customWidth="1"/>
    <col min="12825" max="12825" width="9.140625" style="2"/>
    <col min="12826" max="12830" width="2.42578125" style="2" customWidth="1"/>
    <col min="12831" max="13056" width="9.140625" style="2"/>
    <col min="13057" max="13057" width="3.7109375" style="2" customWidth="1"/>
    <col min="13058" max="13058" width="4.28515625" style="2" customWidth="1"/>
    <col min="13059" max="13059" width="12.42578125" style="2" customWidth="1"/>
    <col min="13060" max="13060" width="17.28515625" style="2" customWidth="1"/>
    <col min="13061" max="13061" width="9.7109375" style="2" customWidth="1"/>
    <col min="13062" max="13062" width="7.28515625" style="2" customWidth="1"/>
    <col min="13063" max="13063" width="19.28515625" style="2" customWidth="1"/>
    <col min="13064" max="13066" width="7.85546875" style="2" customWidth="1"/>
    <col min="13067" max="13067" width="8.42578125" style="2" customWidth="1"/>
    <col min="13068" max="13068" width="7.140625" style="2" customWidth="1"/>
    <col min="13069" max="13069" width="7" style="2" customWidth="1"/>
    <col min="13070" max="13072" width="9.140625" style="2"/>
    <col min="13073" max="13080" width="2.42578125" style="2" customWidth="1"/>
    <col min="13081" max="13081" width="9.140625" style="2"/>
    <col min="13082" max="13086" width="2.42578125" style="2" customWidth="1"/>
    <col min="13087" max="13312" width="9.140625" style="2"/>
    <col min="13313" max="13313" width="3.7109375" style="2" customWidth="1"/>
    <col min="13314" max="13314" width="4.28515625" style="2" customWidth="1"/>
    <col min="13315" max="13315" width="12.42578125" style="2" customWidth="1"/>
    <col min="13316" max="13316" width="17.28515625" style="2" customWidth="1"/>
    <col min="13317" max="13317" width="9.7109375" style="2" customWidth="1"/>
    <col min="13318" max="13318" width="7.28515625" style="2" customWidth="1"/>
    <col min="13319" max="13319" width="19.28515625" style="2" customWidth="1"/>
    <col min="13320" max="13322" width="7.85546875" style="2" customWidth="1"/>
    <col min="13323" max="13323" width="8.42578125" style="2" customWidth="1"/>
    <col min="13324" max="13324" width="7.140625" style="2" customWidth="1"/>
    <col min="13325" max="13325" width="7" style="2" customWidth="1"/>
    <col min="13326" max="13328" width="9.140625" style="2"/>
    <col min="13329" max="13336" width="2.42578125" style="2" customWidth="1"/>
    <col min="13337" max="13337" width="9.140625" style="2"/>
    <col min="13338" max="13342" width="2.42578125" style="2" customWidth="1"/>
    <col min="13343" max="13568" width="9.140625" style="2"/>
    <col min="13569" max="13569" width="3.7109375" style="2" customWidth="1"/>
    <col min="13570" max="13570" width="4.28515625" style="2" customWidth="1"/>
    <col min="13571" max="13571" width="12.42578125" style="2" customWidth="1"/>
    <col min="13572" max="13572" width="17.28515625" style="2" customWidth="1"/>
    <col min="13573" max="13573" width="9.7109375" style="2" customWidth="1"/>
    <col min="13574" max="13574" width="7.28515625" style="2" customWidth="1"/>
    <col min="13575" max="13575" width="19.28515625" style="2" customWidth="1"/>
    <col min="13576" max="13578" width="7.85546875" style="2" customWidth="1"/>
    <col min="13579" max="13579" width="8.42578125" style="2" customWidth="1"/>
    <col min="13580" max="13580" width="7.140625" style="2" customWidth="1"/>
    <col min="13581" max="13581" width="7" style="2" customWidth="1"/>
    <col min="13582" max="13584" width="9.140625" style="2"/>
    <col min="13585" max="13592" width="2.42578125" style="2" customWidth="1"/>
    <col min="13593" max="13593" width="9.140625" style="2"/>
    <col min="13594" max="13598" width="2.42578125" style="2" customWidth="1"/>
    <col min="13599" max="13824" width="9.140625" style="2"/>
    <col min="13825" max="13825" width="3.7109375" style="2" customWidth="1"/>
    <col min="13826" max="13826" width="4.28515625" style="2" customWidth="1"/>
    <col min="13827" max="13827" width="12.42578125" style="2" customWidth="1"/>
    <col min="13828" max="13828" width="17.28515625" style="2" customWidth="1"/>
    <col min="13829" max="13829" width="9.7109375" style="2" customWidth="1"/>
    <col min="13830" max="13830" width="7.28515625" style="2" customWidth="1"/>
    <col min="13831" max="13831" width="19.28515625" style="2" customWidth="1"/>
    <col min="13832" max="13834" width="7.85546875" style="2" customWidth="1"/>
    <col min="13835" max="13835" width="8.42578125" style="2" customWidth="1"/>
    <col min="13836" max="13836" width="7.140625" style="2" customWidth="1"/>
    <col min="13837" max="13837" width="7" style="2" customWidth="1"/>
    <col min="13838" max="13840" width="9.140625" style="2"/>
    <col min="13841" max="13848" width="2.42578125" style="2" customWidth="1"/>
    <col min="13849" max="13849" width="9.140625" style="2"/>
    <col min="13850" max="13854" width="2.42578125" style="2" customWidth="1"/>
    <col min="13855" max="14080" width="9.140625" style="2"/>
    <col min="14081" max="14081" width="3.7109375" style="2" customWidth="1"/>
    <col min="14082" max="14082" width="4.28515625" style="2" customWidth="1"/>
    <col min="14083" max="14083" width="12.42578125" style="2" customWidth="1"/>
    <col min="14084" max="14084" width="17.28515625" style="2" customWidth="1"/>
    <col min="14085" max="14085" width="9.7109375" style="2" customWidth="1"/>
    <col min="14086" max="14086" width="7.28515625" style="2" customWidth="1"/>
    <col min="14087" max="14087" width="19.28515625" style="2" customWidth="1"/>
    <col min="14088" max="14090" width="7.85546875" style="2" customWidth="1"/>
    <col min="14091" max="14091" width="8.42578125" style="2" customWidth="1"/>
    <col min="14092" max="14092" width="7.140625" style="2" customWidth="1"/>
    <col min="14093" max="14093" width="7" style="2" customWidth="1"/>
    <col min="14094" max="14096" width="9.140625" style="2"/>
    <col min="14097" max="14104" width="2.42578125" style="2" customWidth="1"/>
    <col min="14105" max="14105" width="9.140625" style="2"/>
    <col min="14106" max="14110" width="2.42578125" style="2" customWidth="1"/>
    <col min="14111" max="14336" width="9.140625" style="2"/>
    <col min="14337" max="14337" width="3.7109375" style="2" customWidth="1"/>
    <col min="14338" max="14338" width="4.28515625" style="2" customWidth="1"/>
    <col min="14339" max="14339" width="12.42578125" style="2" customWidth="1"/>
    <col min="14340" max="14340" width="17.28515625" style="2" customWidth="1"/>
    <col min="14341" max="14341" width="9.7109375" style="2" customWidth="1"/>
    <col min="14342" max="14342" width="7.28515625" style="2" customWidth="1"/>
    <col min="14343" max="14343" width="19.28515625" style="2" customWidth="1"/>
    <col min="14344" max="14346" width="7.85546875" style="2" customWidth="1"/>
    <col min="14347" max="14347" width="8.42578125" style="2" customWidth="1"/>
    <col min="14348" max="14348" width="7.140625" style="2" customWidth="1"/>
    <col min="14349" max="14349" width="7" style="2" customWidth="1"/>
    <col min="14350" max="14352" width="9.140625" style="2"/>
    <col min="14353" max="14360" width="2.42578125" style="2" customWidth="1"/>
    <col min="14361" max="14361" width="9.140625" style="2"/>
    <col min="14362" max="14366" width="2.42578125" style="2" customWidth="1"/>
    <col min="14367" max="14592" width="9.140625" style="2"/>
    <col min="14593" max="14593" width="3.7109375" style="2" customWidth="1"/>
    <col min="14594" max="14594" width="4.28515625" style="2" customWidth="1"/>
    <col min="14595" max="14595" width="12.42578125" style="2" customWidth="1"/>
    <col min="14596" max="14596" width="17.28515625" style="2" customWidth="1"/>
    <col min="14597" max="14597" width="9.7109375" style="2" customWidth="1"/>
    <col min="14598" max="14598" width="7.28515625" style="2" customWidth="1"/>
    <col min="14599" max="14599" width="19.28515625" style="2" customWidth="1"/>
    <col min="14600" max="14602" width="7.85546875" style="2" customWidth="1"/>
    <col min="14603" max="14603" width="8.42578125" style="2" customWidth="1"/>
    <col min="14604" max="14604" width="7.140625" style="2" customWidth="1"/>
    <col min="14605" max="14605" width="7" style="2" customWidth="1"/>
    <col min="14606" max="14608" width="9.140625" style="2"/>
    <col min="14609" max="14616" width="2.42578125" style="2" customWidth="1"/>
    <col min="14617" max="14617" width="9.140625" style="2"/>
    <col min="14618" max="14622" width="2.42578125" style="2" customWidth="1"/>
    <col min="14623" max="14848" width="9.140625" style="2"/>
    <col min="14849" max="14849" width="3.7109375" style="2" customWidth="1"/>
    <col min="14850" max="14850" width="4.28515625" style="2" customWidth="1"/>
    <col min="14851" max="14851" width="12.42578125" style="2" customWidth="1"/>
    <col min="14852" max="14852" width="17.28515625" style="2" customWidth="1"/>
    <col min="14853" max="14853" width="9.7109375" style="2" customWidth="1"/>
    <col min="14854" max="14854" width="7.28515625" style="2" customWidth="1"/>
    <col min="14855" max="14855" width="19.28515625" style="2" customWidth="1"/>
    <col min="14856" max="14858" width="7.85546875" style="2" customWidth="1"/>
    <col min="14859" max="14859" width="8.42578125" style="2" customWidth="1"/>
    <col min="14860" max="14860" width="7.140625" style="2" customWidth="1"/>
    <col min="14861" max="14861" width="7" style="2" customWidth="1"/>
    <col min="14862" max="14864" width="9.140625" style="2"/>
    <col min="14865" max="14872" width="2.42578125" style="2" customWidth="1"/>
    <col min="14873" max="14873" width="9.140625" style="2"/>
    <col min="14874" max="14878" width="2.42578125" style="2" customWidth="1"/>
    <col min="14879" max="15104" width="9.140625" style="2"/>
    <col min="15105" max="15105" width="3.7109375" style="2" customWidth="1"/>
    <col min="15106" max="15106" width="4.28515625" style="2" customWidth="1"/>
    <col min="15107" max="15107" width="12.42578125" style="2" customWidth="1"/>
    <col min="15108" max="15108" width="17.28515625" style="2" customWidth="1"/>
    <col min="15109" max="15109" width="9.7109375" style="2" customWidth="1"/>
    <col min="15110" max="15110" width="7.28515625" style="2" customWidth="1"/>
    <col min="15111" max="15111" width="19.28515625" style="2" customWidth="1"/>
    <col min="15112" max="15114" width="7.85546875" style="2" customWidth="1"/>
    <col min="15115" max="15115" width="8.42578125" style="2" customWidth="1"/>
    <col min="15116" max="15116" width="7.140625" style="2" customWidth="1"/>
    <col min="15117" max="15117" width="7" style="2" customWidth="1"/>
    <col min="15118" max="15120" width="9.140625" style="2"/>
    <col min="15121" max="15128" width="2.42578125" style="2" customWidth="1"/>
    <col min="15129" max="15129" width="9.140625" style="2"/>
    <col min="15130" max="15134" width="2.42578125" style="2" customWidth="1"/>
    <col min="15135" max="15360" width="9.140625" style="2"/>
    <col min="15361" max="15361" width="3.7109375" style="2" customWidth="1"/>
    <col min="15362" max="15362" width="4.28515625" style="2" customWidth="1"/>
    <col min="15363" max="15363" width="12.42578125" style="2" customWidth="1"/>
    <col min="15364" max="15364" width="17.28515625" style="2" customWidth="1"/>
    <col min="15365" max="15365" width="9.7109375" style="2" customWidth="1"/>
    <col min="15366" max="15366" width="7.28515625" style="2" customWidth="1"/>
    <col min="15367" max="15367" width="19.28515625" style="2" customWidth="1"/>
    <col min="15368" max="15370" width="7.85546875" style="2" customWidth="1"/>
    <col min="15371" max="15371" width="8.42578125" style="2" customWidth="1"/>
    <col min="15372" max="15372" width="7.140625" style="2" customWidth="1"/>
    <col min="15373" max="15373" width="7" style="2" customWidth="1"/>
    <col min="15374" max="15376" width="9.140625" style="2"/>
    <col min="15377" max="15384" width="2.42578125" style="2" customWidth="1"/>
    <col min="15385" max="15385" width="9.140625" style="2"/>
    <col min="15386" max="15390" width="2.42578125" style="2" customWidth="1"/>
    <col min="15391" max="15616" width="9.140625" style="2"/>
    <col min="15617" max="15617" width="3.7109375" style="2" customWidth="1"/>
    <col min="15618" max="15618" width="4.28515625" style="2" customWidth="1"/>
    <col min="15619" max="15619" width="12.42578125" style="2" customWidth="1"/>
    <col min="15620" max="15620" width="17.28515625" style="2" customWidth="1"/>
    <col min="15621" max="15621" width="9.7109375" style="2" customWidth="1"/>
    <col min="15622" max="15622" width="7.28515625" style="2" customWidth="1"/>
    <col min="15623" max="15623" width="19.28515625" style="2" customWidth="1"/>
    <col min="15624" max="15626" width="7.85546875" style="2" customWidth="1"/>
    <col min="15627" max="15627" width="8.42578125" style="2" customWidth="1"/>
    <col min="15628" max="15628" width="7.140625" style="2" customWidth="1"/>
    <col min="15629" max="15629" width="7" style="2" customWidth="1"/>
    <col min="15630" max="15632" width="9.140625" style="2"/>
    <col min="15633" max="15640" width="2.42578125" style="2" customWidth="1"/>
    <col min="15641" max="15641" width="9.140625" style="2"/>
    <col min="15642" max="15646" width="2.42578125" style="2" customWidth="1"/>
    <col min="15647" max="15872" width="9.140625" style="2"/>
    <col min="15873" max="15873" width="3.7109375" style="2" customWidth="1"/>
    <col min="15874" max="15874" width="4.28515625" style="2" customWidth="1"/>
    <col min="15875" max="15875" width="12.42578125" style="2" customWidth="1"/>
    <col min="15876" max="15876" width="17.28515625" style="2" customWidth="1"/>
    <col min="15877" max="15877" width="9.7109375" style="2" customWidth="1"/>
    <col min="15878" max="15878" width="7.28515625" style="2" customWidth="1"/>
    <col min="15879" max="15879" width="19.28515625" style="2" customWidth="1"/>
    <col min="15880" max="15882" width="7.85546875" style="2" customWidth="1"/>
    <col min="15883" max="15883" width="8.42578125" style="2" customWidth="1"/>
    <col min="15884" max="15884" width="7.140625" style="2" customWidth="1"/>
    <col min="15885" max="15885" width="7" style="2" customWidth="1"/>
    <col min="15886" max="15888" width="9.140625" style="2"/>
    <col min="15889" max="15896" width="2.42578125" style="2" customWidth="1"/>
    <col min="15897" max="15897" width="9.140625" style="2"/>
    <col min="15898" max="15902" width="2.42578125" style="2" customWidth="1"/>
    <col min="15903" max="16128" width="9.140625" style="2"/>
    <col min="16129" max="16129" width="3.7109375" style="2" customWidth="1"/>
    <col min="16130" max="16130" width="4.28515625" style="2" customWidth="1"/>
    <col min="16131" max="16131" width="12.42578125" style="2" customWidth="1"/>
    <col min="16132" max="16132" width="17.28515625" style="2" customWidth="1"/>
    <col min="16133" max="16133" width="9.7109375" style="2" customWidth="1"/>
    <col min="16134" max="16134" width="7.28515625" style="2" customWidth="1"/>
    <col min="16135" max="16135" width="19.28515625" style="2" customWidth="1"/>
    <col min="16136" max="16138" width="7.85546875" style="2" customWidth="1"/>
    <col min="16139" max="16139" width="8.42578125" style="2" customWidth="1"/>
    <col min="16140" max="16140" width="7.140625" style="2" customWidth="1"/>
    <col min="16141" max="16141" width="7" style="2" customWidth="1"/>
    <col min="16142" max="16144" width="9.140625" style="2"/>
    <col min="16145" max="16152" width="2.42578125" style="2" customWidth="1"/>
    <col min="16153" max="16153" width="9.140625" style="2"/>
    <col min="16154" max="16158" width="2.42578125" style="2" customWidth="1"/>
    <col min="16159" max="16384" width="9.140625" style="2"/>
  </cols>
  <sheetData>
    <row r="1" spans="1:14" ht="3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.4499999999999993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8.4499999999999993" customHeight="1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5.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.75" x14ac:dyDescent="0.2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4" customHeight="1" thickBot="1" x14ac:dyDescent="0.25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9.25" thickTop="1" x14ac:dyDescent="0.2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28.5" x14ac:dyDescent="0.2">
      <c r="A10" s="9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24" customHeight="1" x14ac:dyDescent="0.2">
      <c r="A11" s="12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25.5" customHeight="1" x14ac:dyDescent="0.2">
      <c r="A12" s="15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5.75" x14ac:dyDescent="0.2">
      <c r="A13" s="18" t="s">
        <v>11</v>
      </c>
      <c r="B13" s="19"/>
      <c r="C13" s="19"/>
      <c r="D13" s="19"/>
      <c r="E13" s="20"/>
      <c r="F13" s="21"/>
      <c r="G13" s="22"/>
      <c r="H13" s="23"/>
      <c r="I13" s="23"/>
      <c r="J13" s="23"/>
      <c r="K13" s="23"/>
      <c r="L13" s="24"/>
      <c r="M13" s="25"/>
      <c r="N13" s="26" t="s">
        <v>12</v>
      </c>
    </row>
    <row r="14" spans="1:14" ht="15.75" x14ac:dyDescent="0.2">
      <c r="A14" s="27" t="s">
        <v>13</v>
      </c>
      <c r="B14" s="28"/>
      <c r="C14" s="28"/>
      <c r="D14" s="28"/>
      <c r="E14" s="29"/>
      <c r="F14" s="30"/>
      <c r="G14" s="31"/>
      <c r="H14" s="32"/>
      <c r="I14" s="32"/>
      <c r="J14" s="32"/>
      <c r="K14" s="32"/>
      <c r="L14" s="33"/>
      <c r="M14" s="34"/>
      <c r="N14" s="35" t="s">
        <v>14</v>
      </c>
    </row>
    <row r="15" spans="1:14" ht="15" x14ac:dyDescent="0.2">
      <c r="A15" s="36" t="s">
        <v>15</v>
      </c>
      <c r="B15" s="37"/>
      <c r="C15" s="37"/>
      <c r="D15" s="37"/>
      <c r="E15" s="37"/>
      <c r="F15" s="37"/>
      <c r="G15" s="38"/>
      <c r="H15" s="39" t="s">
        <v>16</v>
      </c>
      <c r="I15" s="40"/>
      <c r="J15" s="40"/>
      <c r="K15" s="40"/>
      <c r="L15" s="40"/>
      <c r="M15" s="40"/>
      <c r="N15" s="41"/>
    </row>
    <row r="16" spans="1:14" ht="15" x14ac:dyDescent="0.2">
      <c r="A16" s="42"/>
      <c r="B16" s="43"/>
      <c r="C16" s="43"/>
      <c r="D16" s="44"/>
      <c r="E16" s="45" t="s">
        <v>3</v>
      </c>
      <c r="F16" s="44"/>
      <c r="G16" s="45"/>
      <c r="H16" s="46" t="s">
        <v>17</v>
      </c>
      <c r="I16" s="47"/>
      <c r="J16" s="47"/>
      <c r="K16" s="47"/>
      <c r="L16" s="47"/>
      <c r="M16" s="47"/>
      <c r="N16" s="48"/>
    </row>
    <row r="17" spans="1:14" ht="15" x14ac:dyDescent="0.2">
      <c r="A17" s="42" t="s">
        <v>18</v>
      </c>
      <c r="B17" s="43"/>
      <c r="C17" s="43"/>
      <c r="D17" s="45"/>
      <c r="E17" s="49"/>
      <c r="F17" s="44"/>
      <c r="G17" s="50" t="s">
        <v>19</v>
      </c>
      <c r="H17" s="46" t="s">
        <v>20</v>
      </c>
      <c r="I17" s="47"/>
      <c r="J17" s="47"/>
      <c r="K17" s="47"/>
      <c r="L17" s="47"/>
      <c r="M17" s="47"/>
      <c r="N17" s="48"/>
    </row>
    <row r="18" spans="1:14" ht="15" x14ac:dyDescent="0.2">
      <c r="A18" s="42" t="s">
        <v>21</v>
      </c>
      <c r="B18" s="43"/>
      <c r="C18" s="43"/>
      <c r="D18" s="45"/>
      <c r="E18" s="49"/>
      <c r="F18" s="44"/>
      <c r="G18" s="50" t="s">
        <v>22</v>
      </c>
      <c r="H18" s="46" t="s">
        <v>23</v>
      </c>
      <c r="I18" s="47"/>
      <c r="J18" s="47"/>
      <c r="K18" s="47"/>
      <c r="L18" s="47"/>
      <c r="M18" s="47"/>
      <c r="N18" s="48"/>
    </row>
    <row r="19" spans="1:14" ht="16.5" thickBot="1" x14ac:dyDescent="0.25">
      <c r="A19" s="42" t="s">
        <v>24</v>
      </c>
      <c r="B19" s="51"/>
      <c r="C19" s="51"/>
      <c r="D19" s="52"/>
      <c r="E19" s="53"/>
      <c r="F19" s="52"/>
      <c r="G19" s="50" t="s">
        <v>25</v>
      </c>
      <c r="H19" s="54" t="s">
        <v>26</v>
      </c>
      <c r="I19" s="55"/>
      <c r="J19" s="55"/>
      <c r="K19" s="55"/>
      <c r="L19" s="56">
        <v>1</v>
      </c>
      <c r="N19" s="57" t="s">
        <v>27</v>
      </c>
    </row>
    <row r="20" spans="1:14" ht="6.6" customHeight="1" thickTop="1" thickBot="1" x14ac:dyDescent="0.25">
      <c r="A20" s="58"/>
      <c r="B20" s="59"/>
      <c r="C20" s="59"/>
      <c r="D20" s="58"/>
      <c r="E20" s="60"/>
      <c r="F20" s="58"/>
      <c r="G20" s="58"/>
      <c r="H20" s="61"/>
      <c r="I20" s="61"/>
      <c r="J20" s="61"/>
      <c r="K20" s="61"/>
      <c r="L20" s="62"/>
      <c r="M20" s="58"/>
      <c r="N20" s="58"/>
    </row>
    <row r="21" spans="1:14" ht="23.1" customHeight="1" x14ac:dyDescent="0.2">
      <c r="A21" s="63" t="s">
        <v>28</v>
      </c>
      <c r="B21" s="64" t="s">
        <v>29</v>
      </c>
      <c r="C21" s="64" t="s">
        <v>30</v>
      </c>
      <c r="D21" s="64" t="s">
        <v>31</v>
      </c>
      <c r="E21" s="65" t="s">
        <v>32</v>
      </c>
      <c r="F21" s="64" t="s">
        <v>33</v>
      </c>
      <c r="G21" s="64" t="s">
        <v>34</v>
      </c>
      <c r="H21" s="66" t="s">
        <v>35</v>
      </c>
      <c r="I21" s="67"/>
      <c r="J21" s="67"/>
      <c r="K21" s="68" t="s">
        <v>36</v>
      </c>
      <c r="L21" s="69" t="s">
        <v>37</v>
      </c>
      <c r="M21" s="70" t="s">
        <v>38</v>
      </c>
      <c r="N21" s="71" t="s">
        <v>39</v>
      </c>
    </row>
    <row r="22" spans="1:14" ht="23.1" customHeight="1" thickBot="1" x14ac:dyDescent="0.25">
      <c r="A22" s="72"/>
      <c r="B22" s="73"/>
      <c r="C22" s="73"/>
      <c r="D22" s="73"/>
      <c r="E22" s="74"/>
      <c r="F22" s="73"/>
      <c r="G22" s="73"/>
      <c r="H22" s="75" t="s">
        <v>40</v>
      </c>
      <c r="I22" s="75" t="s">
        <v>41</v>
      </c>
      <c r="J22" s="75" t="s">
        <v>42</v>
      </c>
      <c r="K22" s="76"/>
      <c r="L22" s="77"/>
      <c r="M22" s="78"/>
      <c r="N22" s="79"/>
    </row>
    <row r="23" spans="1:14" ht="35.1" customHeight="1" x14ac:dyDescent="0.2">
      <c r="A23" s="80" t="s">
        <v>43</v>
      </c>
      <c r="B23" s="81">
        <v>88</v>
      </c>
      <c r="C23" s="82" t="str">
        <f>VLOOKUP(B23,[1]Список!$A$1:$F$550,2,0)</f>
        <v>101 336 051 54</v>
      </c>
      <c r="D23" s="83" t="str">
        <f>VLOOKUP(B23,[1]Список!$A$1:$F$550,3,0)</f>
        <v>САМОЙЛОВ Артем/SAMOILOV Artem</v>
      </c>
      <c r="E23" s="84">
        <f>VLOOKUP(B23,[1]Список!$A$1:$F$550,4,0)</f>
        <v>39864</v>
      </c>
      <c r="F23" s="82" t="str">
        <f>VLOOKUP(B23,[1]Список!$A$1:$F$550,5,0)</f>
        <v>КМС</v>
      </c>
      <c r="G23" s="82" t="str">
        <f>VLOOKUP(B23,[1]Список!$A$1:$F$550,6,0)</f>
        <v>Тульская область</v>
      </c>
      <c r="H23" s="85">
        <v>2.7635416666666666E-4</v>
      </c>
      <c r="I23" s="85">
        <f>I24-H23</f>
        <v>2.1648148148148151E-4</v>
      </c>
      <c r="J23" s="85">
        <f>K23-I24</f>
        <v>2.3000000000000006E-4</v>
      </c>
      <c r="K23" s="86">
        <v>7.2283564814814823E-4</v>
      </c>
      <c r="L23" s="87">
        <f>1/(HOUR(K23)+MINUTE(K23)/60+SECOND(K23)/3600)</f>
        <v>58.064516129032256</v>
      </c>
      <c r="M23" s="88"/>
      <c r="N23" s="89"/>
    </row>
    <row r="24" spans="1:14" ht="35.1" customHeight="1" x14ac:dyDescent="0.2">
      <c r="A24" s="80"/>
      <c r="B24" s="90">
        <v>82</v>
      </c>
      <c r="C24" s="82" t="str">
        <f>VLOOKUP(B24,[1]Список!$A$1:$F$550,2,0)</f>
        <v>101 008 630 08</v>
      </c>
      <c r="D24" s="83" t="str">
        <f>VLOOKUP(B24,[1]Список!$A$1:$F$550,3,0)</f>
        <v>ПУЧЕНКИН Артем/PUCHENKIN Artem</v>
      </c>
      <c r="E24" s="84">
        <f>VLOOKUP(B24,[1]Список!$A$1:$F$550,4,0)</f>
        <v>39432</v>
      </c>
      <c r="F24" s="82" t="str">
        <f>VLOOKUP(B24,[1]Список!$A$1:$F$550,5,0)</f>
        <v>КМС</v>
      </c>
      <c r="G24" s="82" t="str">
        <f>VLOOKUP(B24,[1]Список!$A$1:$F$550,6,0)</f>
        <v>Тульская область</v>
      </c>
      <c r="H24" s="85"/>
      <c r="I24" s="85">
        <v>4.9283564814814817E-4</v>
      </c>
      <c r="J24" s="85"/>
      <c r="K24" s="85"/>
      <c r="L24" s="91"/>
      <c r="M24" s="88"/>
      <c r="N24" s="89"/>
    </row>
    <row r="25" spans="1:14" ht="35.1" customHeight="1" x14ac:dyDescent="0.2">
      <c r="A25" s="80"/>
      <c r="B25" s="90">
        <v>86</v>
      </c>
      <c r="C25" s="82" t="str">
        <f>VLOOKUP(B25,[1]Список!$A$1:$F$550,2,0)</f>
        <v>101 310 286 91</v>
      </c>
      <c r="D25" s="83" t="str">
        <f>VLOOKUP(B25,[1]Список!$A$1:$F$550,3,0)</f>
        <v>ЗЫБИН Артем/ZIBIN Artyom</v>
      </c>
      <c r="E25" s="84">
        <f>VLOOKUP(B25,[1]Список!$A$1:$F$550,4,0)</f>
        <v>39747</v>
      </c>
      <c r="F25" s="82" t="str">
        <f>VLOOKUP(B25,[1]Список!$A$1:$F$550,5,0)</f>
        <v>КМС</v>
      </c>
      <c r="G25" s="82" t="str">
        <f>VLOOKUP(B25,[1]Список!$A$1:$F$550,6,0)</f>
        <v>Тульская область</v>
      </c>
      <c r="H25" s="85"/>
      <c r="I25" s="85"/>
      <c r="J25" s="85"/>
      <c r="K25" s="85"/>
      <c r="L25" s="91"/>
      <c r="M25" s="88"/>
      <c r="N25" s="89"/>
    </row>
    <row r="26" spans="1:14" ht="35.1" customHeight="1" x14ac:dyDescent="0.2">
      <c r="A26" s="80"/>
      <c r="B26" s="90"/>
      <c r="C26" s="92"/>
      <c r="D26" s="93"/>
      <c r="E26" s="94"/>
      <c r="F26" s="92"/>
      <c r="G26" s="92"/>
      <c r="H26" s="85"/>
      <c r="I26" s="85"/>
      <c r="J26" s="85"/>
      <c r="K26" s="85"/>
      <c r="L26" s="91"/>
      <c r="M26" s="88"/>
      <c r="N26" s="89"/>
    </row>
    <row r="27" spans="1:14" ht="35.1" customHeight="1" x14ac:dyDescent="0.2">
      <c r="A27" s="80" t="s">
        <v>44</v>
      </c>
      <c r="B27" s="95">
        <v>41</v>
      </c>
      <c r="C27" s="92" t="str">
        <f>VLOOKUP(B27,[1]Список!$A$1:$F$550,2,0)</f>
        <v>101 422 169 36</v>
      </c>
      <c r="D27" s="93" t="str">
        <f>VLOOKUP(B27,[1]Список!$A$1:$F$550,3,0)</f>
        <v xml:space="preserve">МОКЕЕВ Захар /MOKEEV ZAKHAR </v>
      </c>
      <c r="E27" s="94">
        <f>VLOOKUP(B27,[1]Список!$A$1:$F$550,4,0)</f>
        <v>39466</v>
      </c>
      <c r="F27" s="92" t="str">
        <f>VLOOKUP(B27,[1]Список!$A$1:$F$550,5,0)</f>
        <v>КМС</v>
      </c>
      <c r="G27" s="92" t="str">
        <f>VLOOKUP(B27,[1]Список!$A$1:$F$550,6,0)</f>
        <v>Санкт-Петербург</v>
      </c>
      <c r="H27" s="85">
        <v>2.7062500000000003E-4</v>
      </c>
      <c r="I27" s="85">
        <f>I28-H27</f>
        <v>2.2180555555555549E-4</v>
      </c>
      <c r="J27" s="85">
        <f>K27-I28</f>
        <v>2.2623842592592596E-4</v>
      </c>
      <c r="K27" s="86">
        <v>7.1866898148148148E-4</v>
      </c>
      <c r="L27" s="87">
        <f>1/(HOUR(K27)+MINUTE(K27)/60+SECOND(K27)/3600)</f>
        <v>58.064516129032256</v>
      </c>
      <c r="M27" s="88"/>
      <c r="N27" s="89"/>
    </row>
    <row r="28" spans="1:14" ht="35.1" customHeight="1" x14ac:dyDescent="0.2">
      <c r="A28" s="80"/>
      <c r="B28" s="90">
        <v>42</v>
      </c>
      <c r="C28" s="92" t="str">
        <f>VLOOKUP(B28,[1]Список!$A$1:$F$550,2,0)</f>
        <v>101 263 029 73</v>
      </c>
      <c r="D28" s="93" t="str">
        <f>VLOOKUP(B28,[1]Список!$A$1:$F$550,3,0)</f>
        <v>ДЕМИШ Михаил/DEMISH MIKHAIL</v>
      </c>
      <c r="E28" s="94">
        <f>VLOOKUP(B28,[1]Список!$A$1:$F$550,4,0)</f>
        <v>39472</v>
      </c>
      <c r="F28" s="92" t="str">
        <f>VLOOKUP(B28,[1]Список!$A$1:$F$550,5,0)</f>
        <v>КМС</v>
      </c>
      <c r="G28" s="92" t="str">
        <f>VLOOKUP(B28,[1]Список!$A$1:$F$550,6,0)</f>
        <v>Санкт-Петербург</v>
      </c>
      <c r="H28" s="85"/>
      <c r="I28" s="85">
        <v>4.9243055555555553E-4</v>
      </c>
      <c r="J28" s="85"/>
      <c r="K28" s="85"/>
      <c r="L28" s="91"/>
      <c r="M28" s="88"/>
      <c r="N28" s="89"/>
    </row>
    <row r="29" spans="1:14" ht="35.1" customHeight="1" x14ac:dyDescent="0.2">
      <c r="A29" s="80"/>
      <c r="B29" s="90">
        <v>40</v>
      </c>
      <c r="C29" s="82" t="str">
        <f>VLOOKUP(B29,[1]Список!$A$1:$F$550,2,0)</f>
        <v>101 116 260 65</v>
      </c>
      <c r="D29" s="83" t="str">
        <f>VLOOKUP(B29,[1]Список!$A$1:$F$550,3,0)</f>
        <v xml:space="preserve">ПАВЛОВСКИЙ Дмитрий/ PAVLOVSKII DMITRII  </v>
      </c>
      <c r="E29" s="84">
        <f>VLOOKUP(B29,[1]Список!$A$1:$F$550,4,0)</f>
        <v>39347</v>
      </c>
      <c r="F29" s="82" t="str">
        <f>VLOOKUP(B29,[1]Список!$A$1:$F$550,5,0)</f>
        <v>КМС</v>
      </c>
      <c r="G29" s="82" t="str">
        <f>VLOOKUP(B29,[1]Список!$A$1:$F$550,6,0)</f>
        <v>Санкт-Петербург</v>
      </c>
      <c r="H29" s="85"/>
      <c r="I29" s="85"/>
      <c r="J29" s="85"/>
      <c r="K29" s="85"/>
      <c r="L29" s="91"/>
      <c r="M29" s="88"/>
      <c r="N29" s="89"/>
    </row>
    <row r="30" spans="1:14" ht="35.1" customHeight="1" x14ac:dyDescent="0.2">
      <c r="A30" s="80"/>
      <c r="B30" s="90"/>
      <c r="C30" s="82"/>
      <c r="D30" s="83"/>
      <c r="E30" s="84"/>
      <c r="F30" s="82"/>
      <c r="G30" s="82"/>
      <c r="H30" s="96"/>
      <c r="I30" s="97"/>
      <c r="J30" s="96"/>
      <c r="K30" s="96"/>
      <c r="L30" s="98"/>
      <c r="M30" s="88"/>
      <c r="N30" s="89"/>
    </row>
    <row r="31" spans="1:14" ht="35.1" customHeight="1" x14ac:dyDescent="0.2">
      <c r="A31" s="99" t="s">
        <v>45</v>
      </c>
      <c r="B31" s="90">
        <v>65</v>
      </c>
      <c r="C31" s="82" t="str">
        <f>VLOOKUP(B31,[1]Список!$A$1:$F$550,2,0)</f>
        <v>101 296 776 64</v>
      </c>
      <c r="D31" s="83" t="str">
        <f>VLOOKUP(B31,[1]Список!$A$1:$F$550,3,0)</f>
        <v>КУНИН Андрей/ KUNIN Andrey</v>
      </c>
      <c r="E31" s="84">
        <f>VLOOKUP(B31,[1]Список!$A$1:$F$550,4,0)</f>
        <v>39402</v>
      </c>
      <c r="F31" s="82" t="str">
        <f>VLOOKUP(B31,[1]Список!$A$1:$F$550,5,0)</f>
        <v>КМС</v>
      </c>
      <c r="G31" s="82" t="str">
        <f>VLOOKUP(B31,[1]Список!$A$1:$F$550,6,0)</f>
        <v>Санкт-Петербург</v>
      </c>
      <c r="H31" s="100">
        <v>2.7134259259259261E-4</v>
      </c>
      <c r="I31" s="101">
        <f>I32-H31</f>
        <v>2.2706018518518523E-4</v>
      </c>
      <c r="J31" s="100">
        <f>K31-I32</f>
        <v>2.3943287037037021E-4</v>
      </c>
      <c r="K31" s="102">
        <v>7.3783564814814805E-4</v>
      </c>
      <c r="L31" s="103">
        <f>1/(HOUR(K31)+MINUTE(K31)/60+SECOND(K31)/3600)</f>
        <v>56.25</v>
      </c>
      <c r="M31" s="104"/>
      <c r="N31" s="104"/>
    </row>
    <row r="32" spans="1:14" ht="35.1" customHeight="1" x14ac:dyDescent="0.2">
      <c r="A32" s="99"/>
      <c r="B32" s="90">
        <v>67</v>
      </c>
      <c r="C32" s="82" t="str">
        <f>VLOOKUP(B32,[1]Список!$A$1:$F$550,2,0)</f>
        <v>101 339 027 33</v>
      </c>
      <c r="D32" s="83" t="str">
        <f>VLOOKUP(B32,[1]Список!$A$1:$F$550,3,0)</f>
        <v>ПУШКАРЕВ Ярослав|PUSHKAREV Yaroslav</v>
      </c>
      <c r="E32" s="84">
        <f>VLOOKUP(B32,[1]Список!$A$1:$F$550,4,0)</f>
        <v>39552</v>
      </c>
      <c r="F32" s="82" t="str">
        <f>VLOOKUP(B32,[1]Список!$A$1:$F$550,5,0)</f>
        <v>КМС</v>
      </c>
      <c r="G32" s="82" t="str">
        <f>VLOOKUP(B32,[1]Список!$A$1:$F$550,6,0)</f>
        <v>Санкт-Петербург</v>
      </c>
      <c r="H32" s="105"/>
      <c r="I32" s="106">
        <v>4.9840277777777784E-4</v>
      </c>
      <c r="J32" s="105"/>
      <c r="K32" s="107"/>
      <c r="L32" s="108"/>
      <c r="M32" s="104"/>
      <c r="N32" s="104"/>
    </row>
    <row r="33" spans="1:14" ht="35.1" customHeight="1" x14ac:dyDescent="0.2">
      <c r="A33" s="99"/>
      <c r="B33" s="90">
        <v>43</v>
      </c>
      <c r="C33" s="82" t="str">
        <f>VLOOKUP(B33,[1]Список!$A$1:$F$550,2,0)</f>
        <v>101 263 867 38</v>
      </c>
      <c r="D33" s="83" t="str">
        <f>VLOOKUP(B33,[1]Список!$A$1:$F$550,3,0)</f>
        <v xml:space="preserve">БУТЕНКО Никита/ BUTENKO NIKITA </v>
      </c>
      <c r="E33" s="84">
        <f>VLOOKUP(B33,[1]Список!$A$1:$F$550,4,0)</f>
        <v>39793</v>
      </c>
      <c r="F33" s="82" t="str">
        <f>VLOOKUP(B33,[1]Список!$A$1:$F$550,5,0)</f>
        <v>КМС</v>
      </c>
      <c r="G33" s="82" t="str">
        <f>VLOOKUP(B33,[1]Список!$A$1:$F$550,6,0)</f>
        <v>Санкт-Петербург</v>
      </c>
      <c r="H33" s="109"/>
      <c r="I33" s="109"/>
      <c r="J33" s="109"/>
      <c r="K33" s="110"/>
      <c r="L33" s="111"/>
      <c r="M33" s="104"/>
      <c r="N33" s="104"/>
    </row>
    <row r="34" spans="1:14" ht="35.1" customHeight="1" x14ac:dyDescent="0.2">
      <c r="A34" s="99"/>
      <c r="B34" s="90"/>
      <c r="C34" s="82"/>
      <c r="D34" s="83"/>
      <c r="E34" s="84"/>
      <c r="F34" s="82"/>
      <c r="G34" s="82"/>
      <c r="H34" s="109"/>
      <c r="I34" s="112"/>
      <c r="J34" s="112"/>
      <c r="K34" s="110"/>
      <c r="L34" s="113"/>
      <c r="M34" s="104"/>
      <c r="N34" s="104"/>
    </row>
    <row r="35" spans="1:14" ht="35.1" customHeight="1" x14ac:dyDescent="0.2">
      <c r="A35" s="99" t="s">
        <v>46</v>
      </c>
      <c r="B35" s="90">
        <v>27</v>
      </c>
      <c r="C35" s="82" t="str">
        <f>VLOOKUP(B35,[1]Список!$A$1:$F$550,2,0)</f>
        <v>101 329 561 63</v>
      </c>
      <c r="D35" s="83" t="str">
        <f>VLOOKUP(B35,[1]Список!$A$1:$F$550,3,0)</f>
        <v xml:space="preserve">САВОСТИКОВ Никита /SAVOSTIKOV Nikita </v>
      </c>
      <c r="E35" s="84">
        <f>VLOOKUP(B35,[1]Список!$A$1:$F$550,4,0)</f>
        <v>39675</v>
      </c>
      <c r="F35" s="82" t="str">
        <f>VLOOKUP(B35,[1]Список!$A$1:$F$550,5,0)</f>
        <v>КМС</v>
      </c>
      <c r="G35" s="82" t="str">
        <f>VLOOKUP(B35,[1]Список!$A$1:$F$550,6,0)</f>
        <v>Москва</v>
      </c>
      <c r="H35" s="97">
        <v>2.8557870370370374E-4</v>
      </c>
      <c r="I35" s="114">
        <f>I36-H35</f>
        <v>2.2549768518518519E-4</v>
      </c>
      <c r="J35" s="115">
        <f>K35-I36</f>
        <v>2.3281249999999995E-4</v>
      </c>
      <c r="K35" s="116">
        <v>7.4388888888888888E-4</v>
      </c>
      <c r="L35" s="117">
        <f>1/(HOUR(K35)+MINUTE(K35)/60+SECOND(K35)/3600)</f>
        <v>56.25</v>
      </c>
      <c r="M35" s="88"/>
      <c r="N35" s="118"/>
    </row>
    <row r="36" spans="1:14" ht="35.1" customHeight="1" x14ac:dyDescent="0.2">
      <c r="A36" s="99"/>
      <c r="B36" s="81">
        <v>21</v>
      </c>
      <c r="C36" s="82" t="str">
        <f>VLOOKUP(B36,[1]Список!$A$1:$F$550,2,0)</f>
        <v>101 126 809 41</v>
      </c>
      <c r="D36" s="83" t="str">
        <f>VLOOKUP(B36,[1]Список!$A$1:$F$550,3,0)</f>
        <v xml:space="preserve">ГРИГОРЬЕВ Сократ /GRIGORIEV Sokrat                           </v>
      </c>
      <c r="E36" s="84">
        <f>VLOOKUP(B36,[1]Список!$A$1:$F$550,4,0)</f>
        <v>39226</v>
      </c>
      <c r="F36" s="82" t="str">
        <f>VLOOKUP(B36,[1]Список!$A$1:$F$550,5,0)</f>
        <v>КМС</v>
      </c>
      <c r="G36" s="82" t="str">
        <f>VLOOKUP(B36,[1]Список!$A$1:$F$550,6,0)</f>
        <v>Москва</v>
      </c>
      <c r="H36" s="89"/>
      <c r="I36" s="97">
        <v>5.1107638888888893E-4</v>
      </c>
      <c r="J36" s="89"/>
      <c r="K36" s="89"/>
      <c r="L36" s="91"/>
      <c r="M36" s="88"/>
      <c r="N36" s="89"/>
    </row>
    <row r="37" spans="1:14" ht="35.1" customHeight="1" x14ac:dyDescent="0.2">
      <c r="A37" s="99"/>
      <c r="B37" s="119">
        <v>25</v>
      </c>
      <c r="C37" s="82" t="str">
        <f>VLOOKUP(B37,[1]Список!$A$1:$F$550,2,0)</f>
        <v>100 900 598 34</v>
      </c>
      <c r="D37" s="83" t="str">
        <f>VLOOKUP(B37,[1]Список!$A$1:$F$550,3,0)</f>
        <v xml:space="preserve">КИРИЛЬЦЕВ Тимур/KIRILTSEV Timur                                                               </v>
      </c>
      <c r="E37" s="84">
        <f>VLOOKUP(B37,[1]Список!$A$1:$F$550,4,0)</f>
        <v>39363</v>
      </c>
      <c r="F37" s="82" t="str">
        <f>VLOOKUP(B37,[1]Список!$A$1:$F$550,5,0)</f>
        <v>КМС</v>
      </c>
      <c r="G37" s="82" t="str">
        <f>VLOOKUP(B37,[1]Список!$A$1:$F$550,6,0)</f>
        <v>Москва</v>
      </c>
      <c r="H37" s="120"/>
      <c r="I37" s="100"/>
      <c r="J37" s="120"/>
      <c r="K37" s="120"/>
      <c r="L37" s="91"/>
      <c r="M37" s="88"/>
      <c r="N37" s="89"/>
    </row>
    <row r="38" spans="1:14" ht="35.1" customHeight="1" x14ac:dyDescent="0.2">
      <c r="A38" s="121"/>
      <c r="B38" s="81"/>
      <c r="C38" s="82"/>
      <c r="D38" s="83"/>
      <c r="E38" s="84"/>
      <c r="F38" s="82"/>
      <c r="G38" s="82"/>
      <c r="H38" s="89"/>
      <c r="I38" s="85"/>
      <c r="J38" s="89"/>
      <c r="K38" s="89"/>
      <c r="L38" s="122"/>
      <c r="M38" s="88"/>
      <c r="N38" s="89"/>
    </row>
    <row r="39" spans="1:14" ht="35.1" customHeight="1" x14ac:dyDescent="0.2">
      <c r="A39" s="121" t="s">
        <v>47</v>
      </c>
      <c r="B39" s="81">
        <v>18</v>
      </c>
      <c r="C39" s="82" t="str">
        <f>VLOOKUP(B39,[1]Список!$A$1:$F$550,2,0)</f>
        <v>101 234 218 71</v>
      </c>
      <c r="D39" s="83" t="str">
        <f>VLOOKUP(B39,[1]Список!$A$1:$F$550,3,0)</f>
        <v xml:space="preserve">БОГОМОЛОВ Кирилл/BOGOMOLOV Kirill                                          </v>
      </c>
      <c r="E39" s="84">
        <f>VLOOKUP(B39,[1]Список!$A$1:$F$550,4,0)</f>
        <v>39107</v>
      </c>
      <c r="F39" s="82" t="str">
        <f>VLOOKUP(B39,[1]Список!$A$1:$F$550,5,0)</f>
        <v>КМС</v>
      </c>
      <c r="G39" s="82" t="str">
        <f>VLOOKUP(B39,[1]Список!$A$1:$F$550,6,0)</f>
        <v>Москва</v>
      </c>
      <c r="H39" s="89"/>
      <c r="I39" s="85"/>
      <c r="J39" s="89"/>
      <c r="K39" s="89"/>
      <c r="L39" s="87"/>
      <c r="M39" s="88"/>
      <c r="N39" s="89"/>
    </row>
    <row r="40" spans="1:14" ht="35.1" customHeight="1" x14ac:dyDescent="0.2">
      <c r="A40" s="121"/>
      <c r="B40" s="123">
        <v>194</v>
      </c>
      <c r="C40" s="82" t="str">
        <f>VLOOKUP(B40,[1]Список!$A$1:$F$550,2,0)</f>
        <v>101 040 819 90</v>
      </c>
      <c r="D40" s="83" t="str">
        <f>VLOOKUP(B40,[1]Список!$A$1:$F$550,3,0)</f>
        <v>МАСТЮГИН Максим/ MASTIUGIM Maksim</v>
      </c>
      <c r="E40" s="84">
        <f>VLOOKUP(B40,[1]Список!$A$1:$F$550,4,0)</f>
        <v>39148</v>
      </c>
      <c r="F40" s="82" t="str">
        <f>VLOOKUP(B40,[1]Список!$A$1:$F$550,5,0)</f>
        <v>КМС</v>
      </c>
      <c r="G40" s="82" t="str">
        <f>VLOOKUP(B40,[1]Список!$A$1:$F$550,6,0)</f>
        <v>Москва</v>
      </c>
      <c r="H40" s="89"/>
      <c r="I40" s="85"/>
      <c r="J40" s="89"/>
      <c r="K40" s="120"/>
      <c r="L40" s="124"/>
      <c r="M40" s="88"/>
      <c r="N40" s="89"/>
    </row>
    <row r="41" spans="1:14" ht="35.1" customHeight="1" x14ac:dyDescent="0.2">
      <c r="A41" s="121"/>
      <c r="B41" s="123">
        <v>37</v>
      </c>
      <c r="C41" s="82" t="str">
        <f>VLOOKUP(B41,[1]Список!$A$1:$F$550,2,0)</f>
        <v>101 355 783 95</v>
      </c>
      <c r="D41" s="83" t="str">
        <f>VLOOKUP(B41,[1]Список!$A$1:$F$550,3,0)</f>
        <v>ПРОКОФЬЕВ Степан/PROKOFEV Stepan</v>
      </c>
      <c r="E41" s="84">
        <f>VLOOKUP(B41,[1]Список!$A$1:$F$550,4,0)</f>
        <v>39548</v>
      </c>
      <c r="F41" s="82" t="str">
        <f>VLOOKUP(B41,[1]Список!$A$1:$F$550,5,0)</f>
        <v>КМС</v>
      </c>
      <c r="G41" s="82" t="str">
        <f>VLOOKUP(B41,[1]Список!$A$1:$F$550,6,0)</f>
        <v>Москва</v>
      </c>
      <c r="H41" s="89"/>
      <c r="I41" s="85"/>
      <c r="J41" s="89"/>
      <c r="K41" s="89"/>
      <c r="L41" s="91"/>
      <c r="M41" s="88"/>
      <c r="N41" s="89"/>
    </row>
    <row r="42" spans="1:14" ht="35.1" customHeight="1" x14ac:dyDescent="0.2">
      <c r="A42" s="121"/>
      <c r="B42" s="123"/>
      <c r="C42" s="82"/>
      <c r="D42" s="83"/>
      <c r="E42" s="84"/>
      <c r="F42" s="82"/>
      <c r="G42" s="82"/>
      <c r="H42" s="89"/>
      <c r="I42" s="85"/>
      <c r="J42" s="89"/>
      <c r="K42" s="89"/>
      <c r="L42" s="122"/>
      <c r="M42" s="88"/>
      <c r="N42" s="89"/>
    </row>
    <row r="43" spans="1:14" ht="35.1" customHeight="1" x14ac:dyDescent="0.2">
      <c r="A43" s="121" t="s">
        <v>48</v>
      </c>
      <c r="B43" s="125">
        <v>28</v>
      </c>
      <c r="C43" s="82" t="str">
        <f>VLOOKUP(B43,[1]Список!$A$1:$F$550,2,0)</f>
        <v>101 358 380 73</v>
      </c>
      <c r="D43" s="83" t="str">
        <f>VLOOKUP(B43,[1]Список!$A$1:$F$550,3,0)</f>
        <v>ОСТРИЦОВ Ратмир /OSTRITSOV Ratmir</v>
      </c>
      <c r="E43" s="84">
        <f>VLOOKUP(B43,[1]Список!$A$1:$F$550,4,0)</f>
        <v>39723</v>
      </c>
      <c r="F43" s="82" t="str">
        <f>VLOOKUP(B43,[1]Список!$A$1:$F$550,5,0)</f>
        <v>КМС</v>
      </c>
      <c r="G43" s="82" t="str">
        <f>VLOOKUP(B43,[1]Список!$A$1:$F$550,6,0)</f>
        <v>Москва</v>
      </c>
      <c r="H43" s="126"/>
      <c r="I43" s="115"/>
      <c r="J43" s="127"/>
      <c r="K43" s="126"/>
      <c r="L43" s="122"/>
      <c r="M43" s="88"/>
      <c r="N43" s="89"/>
    </row>
    <row r="44" spans="1:14" ht="35.1" customHeight="1" x14ac:dyDescent="0.2">
      <c r="A44" s="118"/>
      <c r="B44" s="128">
        <v>29</v>
      </c>
      <c r="C44" s="82" t="str">
        <f>VLOOKUP(B44,[1]Список!$A$1:$F$550,2,0)</f>
        <v>101 521 101 28</v>
      </c>
      <c r="D44" s="83" t="str">
        <f>VLOOKUP(B44,[1]Список!$A$1:$F$550,3,0)</f>
        <v>ЗАХАРОВ Илья /ZAKHAROV Ilya</v>
      </c>
      <c r="E44" s="84">
        <f>VLOOKUP(B44,[1]Список!$A$1:$F$550,4,0)</f>
        <v>39780</v>
      </c>
      <c r="F44" s="82" t="str">
        <f>VLOOKUP(B44,[1]Список!$A$1:$F$550,5,0)</f>
        <v>КМС</v>
      </c>
      <c r="G44" s="82" t="str">
        <f>VLOOKUP(B44,[1]Список!$A$1:$F$550,6,0)</f>
        <v>Москва</v>
      </c>
      <c r="H44" s="85"/>
      <c r="I44" s="129"/>
      <c r="J44" s="85"/>
      <c r="K44" s="86"/>
      <c r="L44" s="87"/>
      <c r="M44" s="88"/>
      <c r="N44" s="118"/>
    </row>
    <row r="45" spans="1:14" ht="35.1" customHeight="1" x14ac:dyDescent="0.2">
      <c r="A45" s="121"/>
      <c r="B45" s="95">
        <v>23</v>
      </c>
      <c r="C45" s="82" t="str">
        <f>VLOOKUP(B45,[1]Список!$A$1:$F$550,2,0)</f>
        <v>101 510 735 41</v>
      </c>
      <c r="D45" s="83" t="str">
        <f>VLOOKUP(B45,[1]Список!$A$1:$F$550,3,0)</f>
        <v xml:space="preserve">СЕРДЮКОВ Тимофей/SERDIUKOV Timofei </v>
      </c>
      <c r="E45" s="84">
        <f>VLOOKUP(B45,[1]Список!$A$1:$F$550,4,0)</f>
        <v>39298</v>
      </c>
      <c r="F45" s="82" t="str">
        <f>VLOOKUP(B45,[1]Список!$A$1:$F$550,5,0)</f>
        <v>КМС</v>
      </c>
      <c r="G45" s="82" t="str">
        <f>VLOOKUP(B45,[1]Список!$A$1:$F$550,6,0)</f>
        <v>Москва</v>
      </c>
      <c r="H45" s="120"/>
      <c r="I45" s="85"/>
      <c r="J45" s="120"/>
      <c r="K45" s="120"/>
      <c r="L45" s="91"/>
      <c r="M45" s="88"/>
      <c r="N45" s="89">
        <f>N44</f>
        <v>0</v>
      </c>
    </row>
    <row r="46" spans="1:14" ht="35.1" customHeight="1" x14ac:dyDescent="0.2">
      <c r="A46" s="121"/>
      <c r="B46" s="81"/>
      <c r="C46" s="82"/>
      <c r="D46" s="130"/>
      <c r="E46" s="84"/>
      <c r="F46" s="82"/>
      <c r="G46" s="82"/>
      <c r="H46" s="120"/>
      <c r="I46" s="89"/>
      <c r="J46" s="120"/>
      <c r="K46" s="120"/>
      <c r="L46" s="122"/>
      <c r="M46" s="88"/>
      <c r="N46" s="89"/>
    </row>
    <row r="47" spans="1:14" ht="35.1" customHeight="1" x14ac:dyDescent="0.2">
      <c r="A47" s="121" t="s">
        <v>49</v>
      </c>
      <c r="B47" s="90">
        <v>80</v>
      </c>
      <c r="C47" s="82" t="str">
        <f>VLOOKUP(B47,[1]Список!$A$1:$F$550,2,0)</f>
        <v>101 013 882 22</v>
      </c>
      <c r="D47" s="83" t="str">
        <f>VLOOKUP(B47,[1]Список!$A$1:$F$550,3,0)</f>
        <v>СМИРНОВ Роман/SMIRNOV Roman</v>
      </c>
      <c r="E47" s="84">
        <f>VLOOKUP(B47,[1]Список!$A$1:$F$550,4,0)</f>
        <v>39390</v>
      </c>
      <c r="F47" s="82" t="str">
        <f>VLOOKUP(B47,[1]Список!$A$1:$F$550,5,0)</f>
        <v>КМС</v>
      </c>
      <c r="G47" s="82" t="str">
        <f>VLOOKUP(B47,[1]Список!$A$1:$F$550,6,0)</f>
        <v>Тульская область</v>
      </c>
      <c r="H47" s="120"/>
      <c r="I47" s="85"/>
      <c r="J47" s="120"/>
      <c r="K47" s="120"/>
      <c r="L47" s="117"/>
      <c r="M47" s="88"/>
      <c r="N47" s="89"/>
    </row>
    <row r="48" spans="1:14" ht="35.1" customHeight="1" x14ac:dyDescent="0.2">
      <c r="A48" s="121"/>
      <c r="B48" s="90">
        <v>85</v>
      </c>
      <c r="C48" s="82" t="str">
        <f>VLOOKUP(B48,[1]Список!$A$1:$F$550,2,0)</f>
        <v>101 328 538 10</v>
      </c>
      <c r="D48" s="83" t="str">
        <f>VLOOKUP(B48,[1]Список!$A$1:$F$550,3,0)</f>
        <v>НИКИШИН Александр/NIKISHIN Aleksandr</v>
      </c>
      <c r="E48" s="84">
        <f>VLOOKUP(B48,[1]Список!$A$1:$F$550,4,0)</f>
        <v>39671</v>
      </c>
      <c r="F48" s="82" t="str">
        <f>VLOOKUP(B48,[1]Список!$A$1:$F$550,5,0)</f>
        <v>КМС</v>
      </c>
      <c r="G48" s="82" t="str">
        <f>VLOOKUP(B48,[1]Список!$A$1:$F$550,6,0)</f>
        <v>Тульская область</v>
      </c>
      <c r="H48" s="120"/>
      <c r="I48" s="85"/>
      <c r="J48" s="120"/>
      <c r="K48" s="120"/>
      <c r="L48" s="124"/>
      <c r="M48" s="88"/>
      <c r="N48" s="89"/>
    </row>
    <row r="49" spans="1:14" ht="35.1" customHeight="1" x14ac:dyDescent="0.2">
      <c r="A49" s="121"/>
      <c r="B49" s="90">
        <v>87</v>
      </c>
      <c r="C49" s="82" t="str">
        <f>VLOOKUP(B49,[1]Список!$A$1:$F$550,2,0)</f>
        <v>101 322 501 84</v>
      </c>
      <c r="D49" s="83" t="str">
        <f>VLOOKUP(B49,[1]Список!$A$1:$F$550,3,0)</f>
        <v>ЯНЧУК Роман/YANCHUK Roman</v>
      </c>
      <c r="E49" s="84">
        <f>VLOOKUP(B49,[1]Список!$A$1:$F$550,4,0)</f>
        <v>39759</v>
      </c>
      <c r="F49" s="82" t="str">
        <f>VLOOKUP(B49,[1]Список!$A$1:$F$550,5,0)</f>
        <v>КМС</v>
      </c>
      <c r="G49" s="82" t="str">
        <f>VLOOKUP(B49,[1]Список!$A$1:$F$550,6,0)</f>
        <v>Тульская область</v>
      </c>
      <c r="H49" s="120"/>
      <c r="I49" s="85"/>
      <c r="J49" s="120"/>
      <c r="K49" s="120"/>
      <c r="L49" s="124"/>
      <c r="M49" s="88"/>
      <c r="N49" s="89"/>
    </row>
    <row r="50" spans="1:14" ht="35.1" customHeight="1" x14ac:dyDescent="0.2">
      <c r="A50" s="121"/>
      <c r="B50" s="123"/>
      <c r="C50" s="82"/>
      <c r="D50" s="130"/>
      <c r="E50" s="84"/>
      <c r="F50" s="82"/>
      <c r="G50" s="82"/>
      <c r="H50" s="120"/>
      <c r="I50" s="85"/>
      <c r="J50" s="120"/>
      <c r="K50" s="120"/>
      <c r="L50" s="124"/>
      <c r="M50" s="88"/>
      <c r="N50" s="89"/>
    </row>
    <row r="51" spans="1:14" ht="35.1" customHeight="1" x14ac:dyDescent="0.2">
      <c r="A51" s="118">
        <v>8</v>
      </c>
      <c r="B51" s="131">
        <v>97</v>
      </c>
      <c r="C51" s="82" t="str">
        <f>VLOOKUP(B51,[1]Список!$A$1:$F$550,2,0)</f>
        <v>101 425 791 69</v>
      </c>
      <c r="D51" s="83" t="str">
        <f>VLOOKUP(B51,[1]Список!$A$1:$F$550,3,0)</f>
        <v xml:space="preserve">МИРЗОЯН Алек/MIRZOYAN Alen  </v>
      </c>
      <c r="E51" s="84">
        <f>VLOOKUP(B51,[1]Список!$A$1:$F$550,4,0)</f>
        <v>39448</v>
      </c>
      <c r="F51" s="82">
        <f>VLOOKUP(B51,[1]Список!$A$1:$F$550,5,0)</f>
        <v>0</v>
      </c>
      <c r="G51" s="82" t="str">
        <f>VLOOKUP(B51,[1]Список!$A$1:$F$550,6,0)</f>
        <v>Армения</v>
      </c>
      <c r="H51" s="100"/>
      <c r="I51" s="129"/>
      <c r="J51" s="100"/>
      <c r="K51" s="102"/>
      <c r="L51" s="87"/>
      <c r="M51" s="88"/>
      <c r="N51" s="118"/>
    </row>
    <row r="52" spans="1:14" ht="35.1" customHeight="1" x14ac:dyDescent="0.2">
      <c r="A52" s="121"/>
      <c r="B52" s="131">
        <v>98</v>
      </c>
      <c r="C52" s="82" t="str">
        <f>VLOOKUP(B52,[1]Список!$A$1:$F$550,2,0)</f>
        <v>101 528 989 59</v>
      </c>
      <c r="D52" s="83" t="str">
        <f>VLOOKUP(B52,[1]Список!$A$1:$F$550,3,0)</f>
        <v xml:space="preserve">ШАВЕРЛЯН Гариген/ SHAVERDYAN Garegin  </v>
      </c>
      <c r="E52" s="84">
        <f>VLOOKUP(B52,[1]Список!$A$1:$F$550,4,0)</f>
        <v>39448</v>
      </c>
      <c r="F52" s="82">
        <f>VLOOKUP(B52,[1]Список!$A$1:$F$550,5,0)</f>
        <v>0</v>
      </c>
      <c r="G52" s="82" t="str">
        <f>VLOOKUP(B52,[1]Список!$A$1:$F$550,6,0)</f>
        <v>Армения</v>
      </c>
      <c r="H52" s="120"/>
      <c r="I52" s="85"/>
      <c r="J52" s="120"/>
      <c r="K52" s="120"/>
      <c r="L52" s="122"/>
      <c r="M52" s="88"/>
      <c r="N52" s="89"/>
    </row>
    <row r="53" spans="1:14" ht="35.1" customHeight="1" x14ac:dyDescent="0.2">
      <c r="A53" s="121"/>
      <c r="B53" s="132">
        <v>99</v>
      </c>
      <c r="C53" s="82" t="str">
        <f>VLOOKUP(B53,[1]Список!$A$1:$F$550,2,0)</f>
        <v>101 425 792 70</v>
      </c>
      <c r="D53" s="83" t="str">
        <f>VLOOKUP(B53,[1]Список!$A$1:$F$550,3,0)</f>
        <v xml:space="preserve">ИСРАЕЛЯН Арутюн/ ISRAYELYAN Harutyun  </v>
      </c>
      <c r="E53" s="84">
        <f>VLOOKUP(B53,[1]Список!$A$1:$F$550,4,0)</f>
        <v>39448</v>
      </c>
      <c r="F53" s="82">
        <f>VLOOKUP(B53,[1]Список!$A$1:$F$550,5,0)</f>
        <v>0</v>
      </c>
      <c r="G53" s="82" t="str">
        <f>VLOOKUP(B53,[1]Список!$A$1:$F$550,6,0)</f>
        <v>Армения</v>
      </c>
      <c r="H53" s="120"/>
      <c r="I53" s="89"/>
      <c r="J53" s="120"/>
      <c r="K53" s="120"/>
      <c r="L53" s="124"/>
      <c r="M53" s="88"/>
      <c r="N53" s="89"/>
    </row>
    <row r="54" spans="1:14" ht="35.1" customHeight="1" x14ac:dyDescent="0.2">
      <c r="A54" s="121"/>
      <c r="B54" s="123"/>
      <c r="C54" s="82"/>
      <c r="D54" s="130"/>
      <c r="E54" s="84"/>
      <c r="F54" s="82"/>
      <c r="G54" s="82"/>
      <c r="H54" s="120"/>
      <c r="I54" s="89"/>
      <c r="J54" s="120"/>
      <c r="K54" s="120"/>
      <c r="L54" s="124"/>
      <c r="M54" s="88"/>
      <c r="N54" s="89"/>
    </row>
    <row r="55" spans="1:14" ht="35.1" customHeight="1" x14ac:dyDescent="0.2">
      <c r="A55" s="118">
        <v>9</v>
      </c>
      <c r="B55" s="81">
        <v>20</v>
      </c>
      <c r="C55" s="82" t="str">
        <f>VLOOKUP(B55,[1]Список!$A$1:$F$550,2,0)</f>
        <v>100 998 539 05</v>
      </c>
      <c r="D55" s="83" t="str">
        <f>VLOOKUP(B55,[1]Список!$A$1:$F$550,3,0)</f>
        <v xml:space="preserve">ВАСИЛЬЕВ Тимофей /VASILEV Timofei                                              </v>
      </c>
      <c r="E55" s="84">
        <f>VLOOKUP(B55,[1]Список!$A$1:$F$550,4,0)</f>
        <v>39183</v>
      </c>
      <c r="F55" s="82" t="str">
        <f>VLOOKUP(B55,[1]Список!$A$1:$F$550,5,0)</f>
        <v>КМС</v>
      </c>
      <c r="G55" s="82" t="str">
        <f>VLOOKUP(B55,[1]Список!$A$1:$F$550,6,0)</f>
        <v>Москва</v>
      </c>
      <c r="H55" s="100"/>
      <c r="I55" s="129"/>
      <c r="J55" s="100"/>
      <c r="K55" s="102"/>
      <c r="L55" s="133"/>
      <c r="M55" s="88"/>
      <c r="N55" s="118"/>
    </row>
    <row r="56" spans="1:14" ht="35.1" customHeight="1" x14ac:dyDescent="0.2">
      <c r="A56" s="118"/>
      <c r="B56" s="81">
        <v>19</v>
      </c>
      <c r="C56" s="82" t="str">
        <f>VLOOKUP(B56,[1]Список!$A$1:$F$550,2,0)</f>
        <v>101 073 221 94</v>
      </c>
      <c r="D56" s="83" t="str">
        <f>VLOOKUP(B56,[1]Список!$A$1:$F$550,3,0)</f>
        <v>КИМАКОВСКИЙ Захар /KIMAKOVSKII Zakhar</v>
      </c>
      <c r="E56" s="84">
        <f>VLOOKUP(B56,[1]Список!$A$1:$F$550,4,0)</f>
        <v>39113</v>
      </c>
      <c r="F56" s="82" t="str">
        <f>VLOOKUP(B56,[1]Список!$A$1:$F$550,5,0)</f>
        <v>МС</v>
      </c>
      <c r="G56" s="82" t="str">
        <f>VLOOKUP(B56,[1]Список!$A$1:$F$550,6,0)</f>
        <v>Москва</v>
      </c>
      <c r="H56" s="120"/>
      <c r="I56" s="85"/>
      <c r="J56" s="120"/>
      <c r="K56" s="120"/>
      <c r="L56" s="124"/>
      <c r="M56" s="88"/>
      <c r="N56" s="89"/>
    </row>
    <row r="57" spans="1:14" ht="35.1" customHeight="1" x14ac:dyDescent="0.2">
      <c r="A57" s="118"/>
      <c r="B57" s="90">
        <v>24</v>
      </c>
      <c r="C57" s="82" t="str">
        <f>VLOOKUP(B57,[1]Список!$A$1:$F$550,2,0)</f>
        <v>101 159 825 77</v>
      </c>
      <c r="D57" s="83" t="str">
        <f>VLOOKUP(B57,[1]Список!$A$1:$F$550,3,0)</f>
        <v>СЕРГЕЕВ Фёдор /SERGEEV Fedor</v>
      </c>
      <c r="E57" s="84">
        <f>VLOOKUP(B57,[1]Список!$A$1:$F$550,4,0)</f>
        <v>39313</v>
      </c>
      <c r="F57" s="82" t="str">
        <f>VLOOKUP(B57,[1]Список!$A$1:$F$550,5,0)</f>
        <v>КМС</v>
      </c>
      <c r="G57" s="82" t="str">
        <f>VLOOKUP(B57,[1]Список!$A$1:$F$550,6,0)</f>
        <v>Москва</v>
      </c>
      <c r="H57" s="120"/>
      <c r="I57" s="89"/>
      <c r="J57" s="120"/>
      <c r="K57" s="120"/>
      <c r="L57" s="91"/>
      <c r="M57" s="88"/>
      <c r="N57" s="89"/>
    </row>
    <row r="58" spans="1:14" ht="35.1" customHeight="1" thickBot="1" x14ac:dyDescent="0.25">
      <c r="A58" s="134"/>
      <c r="B58" s="90"/>
      <c r="C58" s="82"/>
      <c r="D58" s="130"/>
      <c r="E58" s="84"/>
      <c r="F58" s="82"/>
      <c r="G58" s="82"/>
      <c r="H58" s="120"/>
      <c r="I58" s="85"/>
      <c r="J58" s="120"/>
      <c r="K58" s="120"/>
      <c r="L58" s="124"/>
      <c r="M58" s="135"/>
      <c r="N58" s="136"/>
    </row>
    <row r="59" spans="1:14" ht="37.5" customHeight="1" thickBot="1" x14ac:dyDescent="0.25">
      <c r="A59" s="137" t="s">
        <v>50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9"/>
    </row>
    <row r="60" spans="1:14" ht="15.75" thickTop="1" x14ac:dyDescent="0.2">
      <c r="A60" s="140" t="s">
        <v>51</v>
      </c>
      <c r="B60" s="141"/>
      <c r="C60" s="141"/>
      <c r="D60" s="141"/>
      <c r="E60" s="142"/>
      <c r="F60" s="142"/>
      <c r="G60" s="143"/>
      <c r="H60" s="142"/>
      <c r="I60" s="142"/>
      <c r="J60" s="142"/>
      <c r="K60" s="142"/>
      <c r="L60" s="141"/>
      <c r="M60" s="141"/>
      <c r="N60" s="144"/>
    </row>
    <row r="61" spans="1:14" ht="15" x14ac:dyDescent="0.2">
      <c r="A61" s="145" t="s">
        <v>52</v>
      </c>
      <c r="B61" s="146"/>
      <c r="C61" s="147"/>
      <c r="D61" s="148"/>
      <c r="E61" s="149"/>
      <c r="F61" s="150"/>
      <c r="G61" s="151" t="s">
        <v>53</v>
      </c>
      <c r="H61" s="152">
        <v>5</v>
      </c>
      <c r="I61" s="153" t="s">
        <v>54</v>
      </c>
      <c r="J61" s="154">
        <f>COUNTIF(F29:F58,"ЗМС")</f>
        <v>0</v>
      </c>
      <c r="K61" s="155"/>
      <c r="L61" s="156"/>
      <c r="M61" s="157"/>
      <c r="N61" s="158"/>
    </row>
    <row r="62" spans="1:14" x14ac:dyDescent="0.2">
      <c r="A62" s="145" t="s">
        <v>55</v>
      </c>
      <c r="B62" s="146"/>
      <c r="C62" s="159"/>
      <c r="D62" s="148"/>
      <c r="E62" s="149"/>
      <c r="F62" s="150"/>
      <c r="G62" s="160" t="s">
        <v>56</v>
      </c>
      <c r="H62" s="161">
        <f>H63+H67</f>
        <v>2</v>
      </c>
      <c r="I62" s="153" t="s">
        <v>57</v>
      </c>
      <c r="J62" s="154">
        <f>COUNTIF(F29:F58,"МСМК")</f>
        <v>0</v>
      </c>
      <c r="K62" s="162"/>
      <c r="L62" s="156"/>
      <c r="M62" s="157"/>
      <c r="N62" s="158"/>
    </row>
    <row r="63" spans="1:14" hidden="1" x14ac:dyDescent="0.2">
      <c r="A63" s="145"/>
      <c r="B63" s="146"/>
      <c r="C63" s="163"/>
      <c r="D63" s="148"/>
      <c r="E63" s="149"/>
      <c r="F63" s="150"/>
      <c r="G63" s="160" t="s">
        <v>58</v>
      </c>
      <c r="H63" s="161">
        <f>H64+H65+H66</f>
        <v>2</v>
      </c>
      <c r="I63" s="153" t="s">
        <v>59</v>
      </c>
      <c r="J63" s="154">
        <f>COUNTIF(F29:F58,"МС")</f>
        <v>1</v>
      </c>
      <c r="K63" s="162"/>
      <c r="L63" s="156"/>
      <c r="M63" s="157"/>
      <c r="N63" s="158"/>
    </row>
    <row r="64" spans="1:14" hidden="1" x14ac:dyDescent="0.2">
      <c r="A64" s="145"/>
      <c r="B64" s="146"/>
      <c r="C64" s="163"/>
      <c r="D64" s="148"/>
      <c r="E64" s="149"/>
      <c r="F64" s="150"/>
      <c r="G64" s="160" t="s">
        <v>60</v>
      </c>
      <c r="H64" s="161">
        <f>COUNT(A29:A58)</f>
        <v>2</v>
      </c>
      <c r="I64" s="153" t="s">
        <v>61</v>
      </c>
      <c r="J64" s="154">
        <f>COUNTIF(F29:F58,"КМС")</f>
        <v>18</v>
      </c>
      <c r="K64" s="162"/>
      <c r="L64" s="156"/>
      <c r="M64" s="157"/>
      <c r="N64" s="158"/>
    </row>
    <row r="65" spans="1:14" hidden="1" x14ac:dyDescent="0.2">
      <c r="A65" s="145"/>
      <c r="B65" s="146"/>
      <c r="C65" s="163"/>
      <c r="D65" s="148"/>
      <c r="E65" s="149"/>
      <c r="F65" s="150"/>
      <c r="G65" s="160" t="s">
        <v>62</v>
      </c>
      <c r="H65" s="161">
        <f>COUNTIF(A29:A58,"НФ")</f>
        <v>0</v>
      </c>
      <c r="I65" s="153" t="s">
        <v>63</v>
      </c>
      <c r="J65" s="154">
        <f>COUNTIF(F29:F58,"1 СР")</f>
        <v>0</v>
      </c>
      <c r="K65" s="162"/>
      <c r="L65" s="156"/>
      <c r="M65" s="157"/>
      <c r="N65" s="158"/>
    </row>
    <row r="66" spans="1:14" hidden="1" x14ac:dyDescent="0.2">
      <c r="A66" s="145"/>
      <c r="B66" s="146"/>
      <c r="C66" s="146"/>
      <c r="D66" s="148"/>
      <c r="E66" s="149"/>
      <c r="F66" s="150"/>
      <c r="G66" s="160" t="s">
        <v>64</v>
      </c>
      <c r="H66" s="161">
        <f>COUNTIF(A29:A58,"ДСКВ")</f>
        <v>0</v>
      </c>
      <c r="I66" s="164" t="s">
        <v>65</v>
      </c>
      <c r="J66" s="154">
        <f>COUNTIF(F29:F58,"2 СР")</f>
        <v>0</v>
      </c>
      <c r="K66" s="162"/>
      <c r="L66" s="156"/>
      <c r="M66" s="165"/>
      <c r="N66" s="158"/>
    </row>
    <row r="67" spans="1:14" hidden="1" x14ac:dyDescent="0.2">
      <c r="A67" s="145"/>
      <c r="B67" s="146"/>
      <c r="C67" s="146"/>
      <c r="D67" s="148"/>
      <c r="E67" s="149"/>
      <c r="F67" s="150"/>
      <c r="G67" s="160" t="s">
        <v>66</v>
      </c>
      <c r="H67" s="161">
        <f>COUNTIF(A29:A58,"НС")</f>
        <v>0</v>
      </c>
      <c r="I67" s="164" t="s">
        <v>67</v>
      </c>
      <c r="J67" s="154">
        <f>COUNTIF(F29:F58,"3 СР")</f>
        <v>0</v>
      </c>
      <c r="K67" s="162"/>
      <c r="L67" s="156"/>
      <c r="M67" s="165"/>
      <c r="N67" s="158"/>
    </row>
    <row r="68" spans="1:14" hidden="1" x14ac:dyDescent="0.2">
      <c r="A68" s="166"/>
      <c r="B68" s="167"/>
      <c r="C68" s="167"/>
      <c r="D68" s="168"/>
      <c r="E68" s="169"/>
      <c r="F68" s="168"/>
      <c r="G68" s="168"/>
      <c r="H68" s="170"/>
      <c r="I68" s="170"/>
      <c r="J68" s="170"/>
      <c r="K68" s="170"/>
      <c r="L68" s="171"/>
      <c r="M68" s="168"/>
      <c r="N68" s="172"/>
    </row>
    <row r="69" spans="1:14" ht="26.25" customHeight="1" x14ac:dyDescent="0.2">
      <c r="A69" s="173"/>
      <c r="B69" s="174"/>
      <c r="C69" s="174"/>
      <c r="D69" s="174" t="s">
        <v>68</v>
      </c>
      <c r="E69" s="174"/>
      <c r="F69" s="174"/>
      <c r="G69" s="174" t="s">
        <v>69</v>
      </c>
      <c r="H69" s="174"/>
      <c r="I69" s="174"/>
      <c r="J69" s="174" t="s">
        <v>70</v>
      </c>
      <c r="K69" s="174"/>
      <c r="L69" s="174"/>
      <c r="M69" s="174"/>
      <c r="N69" s="175"/>
    </row>
    <row r="70" spans="1:14" x14ac:dyDescent="0.2">
      <c r="A70" s="176"/>
      <c r="B70" s="177"/>
      <c r="C70" s="177"/>
      <c r="D70" s="177"/>
      <c r="E70" s="177"/>
      <c r="F70" s="178"/>
      <c r="G70" s="178"/>
      <c r="H70" s="179"/>
      <c r="I70" s="179"/>
      <c r="J70" s="179"/>
      <c r="K70" s="179"/>
      <c r="L70" s="168"/>
      <c r="M70" s="168"/>
      <c r="N70" s="172"/>
    </row>
    <row r="71" spans="1:14" x14ac:dyDescent="0.2">
      <c r="A71" s="180"/>
      <c r="B71" s="181"/>
      <c r="C71" s="181"/>
      <c r="D71" s="181"/>
      <c r="E71" s="182"/>
      <c r="F71" s="167"/>
      <c r="G71" s="167"/>
      <c r="H71" s="181"/>
      <c r="I71" s="181"/>
      <c r="J71" s="183"/>
      <c r="K71" s="183"/>
      <c r="L71" s="167"/>
      <c r="M71" s="167"/>
      <c r="N71" s="184"/>
    </row>
    <row r="72" spans="1:14" x14ac:dyDescent="0.2">
      <c r="A72" s="180"/>
      <c r="B72" s="181"/>
      <c r="C72" s="181"/>
      <c r="D72" s="181"/>
      <c r="E72" s="182"/>
      <c r="F72" s="167"/>
      <c r="G72" s="167"/>
      <c r="H72" s="181"/>
      <c r="I72" s="181"/>
      <c r="J72" s="183"/>
      <c r="K72" s="183"/>
      <c r="L72" s="167"/>
      <c r="M72" s="167"/>
      <c r="N72" s="184"/>
    </row>
    <row r="73" spans="1:14" x14ac:dyDescent="0.2">
      <c r="A73" s="180"/>
      <c r="B73" s="181"/>
      <c r="C73" s="181"/>
      <c r="D73" s="181"/>
      <c r="E73" s="182"/>
      <c r="F73" s="167"/>
      <c r="G73" s="167"/>
      <c r="H73" s="181"/>
      <c r="I73" s="181"/>
      <c r="J73" s="183"/>
      <c r="K73" s="183"/>
      <c r="L73" s="167"/>
      <c r="M73" s="167"/>
      <c r="N73" s="184"/>
    </row>
    <row r="74" spans="1:14" x14ac:dyDescent="0.2">
      <c r="A74" s="180"/>
      <c r="B74" s="181"/>
      <c r="C74" s="181"/>
      <c r="D74" s="181"/>
      <c r="E74" s="182"/>
      <c r="F74" s="167"/>
      <c r="G74" s="167"/>
      <c r="H74" s="181"/>
      <c r="I74" s="181"/>
      <c r="J74" s="183"/>
      <c r="K74" s="183"/>
      <c r="L74" s="171"/>
      <c r="M74" s="168"/>
      <c r="N74" s="184"/>
    </row>
    <row r="75" spans="1:14" ht="34.5" customHeight="1" thickBot="1" x14ac:dyDescent="0.3">
      <c r="A75" s="185"/>
      <c r="B75" s="186"/>
      <c r="C75" s="186"/>
      <c r="D75" s="187" t="str">
        <f>G17</f>
        <v>Афанасьева Е.А. (ВК, Свердловская область)</v>
      </c>
      <c r="E75" s="187"/>
      <c r="F75" s="187"/>
      <c r="G75" s="188" t="str">
        <f>G18</f>
        <v>Белобородова О.В.(ВК, г.Москва)</v>
      </c>
      <c r="H75" s="188"/>
      <c r="I75" s="188"/>
      <c r="J75" s="189" t="str">
        <f>G19</f>
        <v>Гниденко В.Н. (ВК, Тульская область)</v>
      </c>
      <c r="K75" s="189"/>
      <c r="L75" s="189"/>
      <c r="M75" s="189"/>
      <c r="N75" s="190"/>
    </row>
  </sheetData>
  <mergeCells count="43">
    <mergeCell ref="A69:C69"/>
    <mergeCell ref="D69:F69"/>
    <mergeCell ref="G69:I69"/>
    <mergeCell ref="J69:N69"/>
    <mergeCell ref="A70:E70"/>
    <mergeCell ref="A75:C75"/>
    <mergeCell ref="D75:F75"/>
    <mergeCell ref="G75:I75"/>
    <mergeCell ref="J75:N75"/>
    <mergeCell ref="L21:L22"/>
    <mergeCell ref="M21:M22"/>
    <mergeCell ref="N21:N22"/>
    <mergeCell ref="A59:N59"/>
    <mergeCell ref="A60:D60"/>
    <mergeCell ref="L60:N60"/>
    <mergeCell ref="H18:N18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7:N7"/>
    <mergeCell ref="A8:N8"/>
    <mergeCell ref="A9:N9"/>
    <mergeCell ref="A10:N10"/>
    <mergeCell ref="A11:N11"/>
    <mergeCell ref="A12:N12"/>
    <mergeCell ref="A1:N1"/>
    <mergeCell ref="A2:N2"/>
    <mergeCell ref="A3:N3"/>
    <mergeCell ref="A4:N4"/>
    <mergeCell ref="A5:N5"/>
    <mergeCell ref="A6:N6"/>
  </mergeCells>
  <conditionalFormatting sqref="D32">
    <cfRule type="duplicateValues" dxfId="10" priority="5"/>
  </conditionalFormatting>
  <conditionalFormatting sqref="D50 D46 D54 D58">
    <cfRule type="duplicateValues" dxfId="9" priority="6"/>
  </conditionalFormatting>
  <conditionalFormatting sqref="D39:D43">
    <cfRule type="duplicateValues" dxfId="8" priority="4"/>
  </conditionalFormatting>
  <conditionalFormatting sqref="D51:D53">
    <cfRule type="duplicateValues" dxfId="7" priority="3"/>
  </conditionalFormatting>
  <conditionalFormatting sqref="D55:D57">
    <cfRule type="duplicateValues" dxfId="6" priority="2"/>
  </conditionalFormatting>
  <conditionalFormatting sqref="D23:D27">
    <cfRule type="duplicateValues" dxfId="5" priority="1"/>
  </conditionalFormatting>
  <conditionalFormatting sqref="D44:D45">
    <cfRule type="duplicateValues" dxfId="4" priority="7"/>
  </conditionalFormatting>
  <conditionalFormatting sqref="D47:D49">
    <cfRule type="duplicateValues" dxfId="3" priority="8"/>
  </conditionalFormatting>
  <conditionalFormatting sqref="D33:D37">
    <cfRule type="duplicateValues" dxfId="2" priority="9"/>
  </conditionalFormatting>
  <conditionalFormatting sqref="D38">
    <cfRule type="duplicateValues" dxfId="1" priority="10"/>
  </conditionalFormatting>
  <conditionalFormatting sqref="D29:D31">
    <cfRule type="duplicateValues" dxfId="0" priority="11"/>
  </conditionalFormatting>
  <pageMargins left="0.25" right="0.25" top="0.75" bottom="0.75" header="0.3" footer="0.3"/>
  <pageSetup paperSize="9" scale="3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ком спринт юниоры Финал</vt:lpstr>
      <vt:lpstr>Лист1</vt:lpstr>
      <vt:lpstr>'ком спринт юниоры Финал'!Область_печати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2025-05-26T10:31:23Z</dcterms:created>
  <dcterms:modified xsi:type="dcterms:W3CDTF">2025-05-26T10:32:05Z</dcterms:modified>
</cp:coreProperties>
</file>