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 гонка юн" sheetId="92" r:id="rId1"/>
  </sheets>
  <definedNames>
    <definedName name="_xlnm.Print_Titles" localSheetId="0">'гр гонка юн'!$21:$22</definedName>
    <definedName name="_xlnm.Print_Area" localSheetId="0">'гр гонка юн'!$A$1:$L$70</definedName>
  </definedNames>
  <calcPr calcId="152511"/>
</workbook>
</file>

<file path=xl/calcChain.xml><?xml version="1.0" encoding="utf-8"?>
<calcChain xmlns="http://schemas.openxmlformats.org/spreadsheetml/2006/main">
  <c r="I36" i="92" l="1"/>
  <c r="J36" i="92"/>
  <c r="I37" i="92"/>
  <c r="J37" i="92"/>
  <c r="I38" i="92"/>
  <c r="J38" i="92"/>
  <c r="I39" i="92"/>
  <c r="J39" i="92"/>
  <c r="I40" i="92"/>
  <c r="J40" i="92"/>
  <c r="I41" i="92"/>
  <c r="J41" i="92"/>
  <c r="I42" i="92"/>
  <c r="J42" i="92"/>
  <c r="I43" i="92"/>
  <c r="J43" i="92"/>
  <c r="I44" i="92"/>
  <c r="J44" i="92"/>
  <c r="I45" i="92"/>
  <c r="J45" i="92"/>
  <c r="I46" i="92"/>
  <c r="J46" i="92"/>
  <c r="I47" i="92"/>
  <c r="J47" i="92"/>
  <c r="I70" i="92"/>
  <c r="E70" i="92"/>
  <c r="J24" i="92" l="1"/>
  <c r="J25" i="92"/>
  <c r="J26" i="92"/>
  <c r="J27" i="92"/>
  <c r="J28" i="92"/>
  <c r="J29" i="92"/>
  <c r="J30" i="92"/>
  <c r="J31" i="92"/>
  <c r="J32" i="92"/>
  <c r="J33" i="92"/>
  <c r="J34" i="92"/>
  <c r="J35" i="92"/>
  <c r="J23" i="92"/>
  <c r="I58" i="92" l="1"/>
  <c r="L61" i="92"/>
  <c r="I61" i="92"/>
  <c r="L60" i="92"/>
  <c r="I60" i="92"/>
  <c r="L59" i="92"/>
  <c r="I59" i="92"/>
  <c r="L58" i="92"/>
  <c r="L57" i="92"/>
  <c r="L56" i="92"/>
  <c r="L55" i="92"/>
  <c r="I57" i="92" l="1"/>
  <c r="I56" i="92" s="1"/>
  <c r="I26" i="92" l="1"/>
  <c r="I27" i="92"/>
  <c r="I28" i="92"/>
  <c r="I29" i="92"/>
  <c r="I30" i="92"/>
  <c r="I31" i="92"/>
  <c r="I32" i="92"/>
  <c r="I33" i="92"/>
  <c r="I34" i="92"/>
  <c r="I35" i="92"/>
  <c r="I25" i="92"/>
  <c r="I24" i="92"/>
</calcChain>
</file>

<file path=xl/sharedStrings.xml><?xml version="1.0" encoding="utf-8"?>
<sst xmlns="http://schemas.openxmlformats.org/spreadsheetml/2006/main" count="166" uniqueCount="102">
  <si>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</si>
  <si>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</si>
  <si>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</si>
  <si>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</si>
  <si>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</si>
  <si>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</si>
  <si>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</si>
  <si>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</si>
  <si>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</si>
  <si>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</si>
  <si>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</si>
  <si>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</si>
  <si>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</si>
  <si>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</si>
  <si>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</si>
  <si>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</si>
  <si>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</si>
  <si>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</si>
  <si>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</si>
  <si>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</si>
  <si>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</si>
  <si>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</si>
  <si>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</si>
  <si>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</si>
  <si>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</si>
  <si>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</si>
  <si>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</si>
  <si>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Комитет по спорту Псковской области</t>
  </si>
  <si>
    <t>КМС</t>
  </si>
  <si>
    <t>Псковская область</t>
  </si>
  <si>
    <t>Московская область</t>
  </si>
  <si>
    <t>ДАТА РОЖД.</t>
  </si>
  <si>
    <r>
      <t>МЕСТО ПРОВЕДЕНИЯ:</t>
    </r>
    <r>
      <rPr>
        <sz val="11"/>
        <rFont val="Times New Roman"/>
        <family val="1"/>
        <charset val="204"/>
      </rPr>
      <t xml:space="preserve">  г. Великие Луки</t>
    </r>
  </si>
  <si>
    <t>1 СР</t>
  </si>
  <si>
    <t>2 СР</t>
  </si>
  <si>
    <t>3 СР</t>
  </si>
  <si>
    <t>Москва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</si>
  <si>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</si>
  <si>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</si>
  <si>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</si>
  <si>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</si>
  <si>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</si>
  <si>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</si>
  <si>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</si>
  <si>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</si>
  <si>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</si>
  <si>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</si>
  <si>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</si>
  <si>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</si>
  <si>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</si>
  <si>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</si>
  <si>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</si>
  <si>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№ ЕКП 2022: 5053</t>
  </si>
  <si>
    <t>КАРПЕНКОВ Ю.П. (ВК, г. Великие Луки)</t>
  </si>
  <si>
    <t>БАБАЕВ С.А. (ВК, г. Великие Луки)</t>
  </si>
  <si>
    <t>ИВАНОВА М.А. (ВК, г. Великие Луки)</t>
  </si>
  <si>
    <t>Калининградская область</t>
  </si>
  <si>
    <t>Воронежская область</t>
  </si>
  <si>
    <t>Осадки: облачно, дождь</t>
  </si>
  <si>
    <t>шоссе - групповая гонка</t>
  </si>
  <si>
    <r>
      <t>ДАТА ПРОВЕДЕНИЯ:</t>
    </r>
    <r>
      <rPr>
        <sz val="11"/>
        <rFont val="Times New Roman"/>
        <family val="1"/>
        <charset val="204"/>
      </rPr>
      <t xml:space="preserve"> 27 мая 2022 года              </t>
    </r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</si>
  <si>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11ч 30м </t>
    </r>
  </si>
  <si>
    <t>№ ВРВС: 0080601611Я</t>
  </si>
  <si>
    <t>Температура: +15+17</t>
  </si>
  <si>
    <t>Влажность: 80%</t>
  </si>
  <si>
    <t>Юноши 15-16 лет</t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</si>
  <si>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50м</t>
    </r>
  </si>
  <si>
    <t>10,0 км/5</t>
  </si>
  <si>
    <t>Сапронов Петр</t>
  </si>
  <si>
    <t>Саргсян Адам</t>
  </si>
  <si>
    <t>Шарапа Иван</t>
  </si>
  <si>
    <t>Бортник Иван</t>
  </si>
  <si>
    <t>Зексель Владислав</t>
  </si>
  <si>
    <t>Ленинградская область</t>
  </si>
  <si>
    <t>Вахтеров Илья</t>
  </si>
  <si>
    <t>Продченко Павел</t>
  </si>
  <si>
    <t>Ковалев Ефим</t>
  </si>
  <si>
    <t>Агафонов Егор</t>
  </si>
  <si>
    <t>Болдырев Матвей</t>
  </si>
  <si>
    <t>Мосолов Константин</t>
  </si>
  <si>
    <t>Осипов Максим</t>
  </si>
  <si>
    <t>Белоусов Иван</t>
  </si>
  <si>
    <t>Казаченок Артем</t>
  </si>
  <si>
    <t>Алексеев Даниил</t>
  </si>
  <si>
    <t>Егоркин Александр</t>
  </si>
  <si>
    <t>Корчагин Евгений</t>
  </si>
  <si>
    <t>Васильев Артем</t>
  </si>
  <si>
    <t>Супрун Артем</t>
  </si>
  <si>
    <t>Исаев Денис</t>
  </si>
  <si>
    <t>Трифонов Степан</t>
  </si>
  <si>
    <t>Толубаев Егор</t>
  </si>
  <si>
    <t>Ошкуков Артем</t>
  </si>
  <si>
    <t>Куринов Святослав</t>
  </si>
  <si>
    <t>Водопьянов Михаил</t>
  </si>
  <si>
    <t>Новиков Иван</t>
  </si>
  <si>
    <t>Васильев Тимофей</t>
  </si>
  <si>
    <t>Котов Андрей</t>
  </si>
  <si>
    <t>Кудрявцев Игорь</t>
  </si>
  <si>
    <t>Поснов Степан</t>
  </si>
  <si>
    <t>НФ</t>
  </si>
  <si>
    <t>НС</t>
  </si>
  <si>
    <t>Федеральный центр подготовки спортивного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</si>
</sst>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h:mm:ss.0"/>
    <numFmt numFmtId="167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rgb="FF2B2E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2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4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167" fontId="18" fillId="0" borderId="22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21" fontId="9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2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6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264701</xdr:colOff>
      <xdr:row>0</xdr:row>
      <xdr:rowOff>93624</xdr:rowOff>
    </xdr:from>
    <xdr:to>
      <xdr:col>3</xdr:col>
      <xdr:colOff>358935</xdr:colOff>
      <xdr:row>3</xdr:row>
      <xdr:rowOff>48846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778" y="93624"/>
          <a:ext cx="900195" cy="687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24424</xdr:rowOff>
    </xdr:from>
    <xdr:to>
      <xdr:col>2</xdr:col>
      <xdr:colOff>149358</xdr:colOff>
      <xdr:row>3</xdr:row>
      <xdr:rowOff>36636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4"/>
          <a:ext cx="1077435" cy="744904"/>
        </a:xfrm>
        <a:prstGeom prst="rect">
          <a:avLst/>
        </a:prstGeom>
      </xdr:spPr>
    </xdr:pic>
    <xdr:clientData/>
  </xdr:twoCellAnchor>
  <xdr:twoCellAnchor editAs="oneCell">
    <xdr:from>
      <xdr:col>11</xdr:col>
      <xdr:colOff>222250</xdr:colOff>
      <xdr:row>0</xdr:row>
      <xdr:rowOff>31750</xdr:rowOff>
    </xdr:from>
    <xdr:to>
      <xdr:col>11</xdr:col>
      <xdr:colOff>886417</xdr:colOff>
      <xdr:row>3</xdr:row>
      <xdr:rowOff>94436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62583" y="31750"/>
          <a:ext cx="664167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71"/>
  <sheetViews>
    <sheetView tabSelected="1" view="pageBreakPreview" zoomScale="78" zoomScaleNormal="100" zoomScaleSheetLayoutView="78" workbookViewId="0">
      <selection activeCell="A4" sqref="A4:L4"/>
    </sheetView>
  </sheetViews>
  <sheetFormatPr defaultRowHeight="12.75" x14ac:dyDescent="0.2"/>
  <cols>
    <col min="1" max="1" width="7" style="4" customWidth="1"/>
    <col min="2" max="2" width="7" style="39" customWidth="1"/>
    <col min="3" max="3" width="12" style="39" customWidth="1"/>
    <col min="4" max="4" width="20" style="4" customWidth="1"/>
    <col min="5" max="5" width="10.28515625" style="4" customWidth="1"/>
    <col min="6" max="6" width="8.5703125" style="4" customWidth="1"/>
    <col min="7" max="7" width="19.5703125" style="4" customWidth="1"/>
    <col min="8" max="8" width="20.85546875" style="4" customWidth="1"/>
    <col min="9" max="9" width="13.7109375" style="4" customWidth="1"/>
    <col min="10" max="10" width="11" style="4" customWidth="1"/>
    <col min="11" max="11" width="13.5703125" style="4" customWidth="1"/>
    <col min="12" max="12" width="14.7109375" style="4" customWidth="1"/>
    <col min="13" max="16384" width="9.140625" style="4"/>
  </cols>
  <sheetData>
    <row r="1" spans="1:12" ht="19.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9.5" customHeight="1" x14ac:dyDescent="0.2">
      <c r="A2" s="129" t="s">
        <v>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9.5" customHeight="1" x14ac:dyDescent="0.2">
      <c r="A3" s="129" t="s">
        <v>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9.5" customHeight="1" x14ac:dyDescent="0.2">
      <c r="A4" s="129" t="s">
        <v>101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5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27" x14ac:dyDescent="0.2">
      <c r="A6" s="130" t="s">
        <v>16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s="6" customFormat="1" ht="18" customHeight="1" x14ac:dyDescent="0.2">
      <c r="A7" s="128" t="s">
        <v>18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s="6" customFormat="1" ht="4.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8" customHeight="1" thickTop="1" x14ac:dyDescent="0.2">
      <c r="A9" s="131" t="s">
        <v>23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s="8" customFormat="1" ht="18" customHeight="1" x14ac:dyDescent="0.2">
      <c r="A10" s="134" t="s">
        <v>59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6"/>
    </row>
    <row r="11" spans="1:12" ht="19.5" customHeight="1" x14ac:dyDescent="0.2">
      <c r="A11" s="137" t="s">
        <v>65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5.2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.75" x14ac:dyDescent="0.2">
      <c r="A13" s="12" t="s">
        <v>32</v>
      </c>
      <c r="B13" s="13"/>
      <c r="C13" s="13"/>
      <c r="D13" s="14"/>
      <c r="E13" s="15"/>
      <c r="F13" s="15"/>
      <c r="G13" s="87" t="s">
        <v>61</v>
      </c>
      <c r="H13" s="15"/>
      <c r="I13" s="15"/>
      <c r="J13" s="15"/>
      <c r="K13" s="16"/>
      <c r="L13" s="17" t="s">
        <v>62</v>
      </c>
    </row>
    <row r="14" spans="1:12" ht="15.75" x14ac:dyDescent="0.25">
      <c r="A14" s="18" t="s">
        <v>60</v>
      </c>
      <c r="B14" s="19"/>
      <c r="C14" s="19"/>
      <c r="D14" s="20"/>
      <c r="E14" s="20"/>
      <c r="F14" s="20"/>
      <c r="G14" s="88" t="s">
        <v>66</v>
      </c>
      <c r="H14" s="20"/>
      <c r="I14" s="20"/>
      <c r="J14" s="20"/>
      <c r="K14" s="21"/>
      <c r="L14" s="82" t="s">
        <v>52</v>
      </c>
    </row>
    <row r="15" spans="1:12" ht="14.25" x14ac:dyDescent="0.2">
      <c r="A15" s="140" t="s">
        <v>10</v>
      </c>
      <c r="B15" s="126"/>
      <c r="C15" s="126"/>
      <c r="D15" s="126"/>
      <c r="E15" s="126"/>
      <c r="F15" s="126"/>
      <c r="G15" s="141"/>
      <c r="H15" s="125" t="s">
        <v>1</v>
      </c>
      <c r="I15" s="126"/>
      <c r="J15" s="126"/>
      <c r="K15" s="126"/>
      <c r="L15" s="127"/>
    </row>
    <row r="16" spans="1:12" ht="15" x14ac:dyDescent="0.2">
      <c r="A16" s="22" t="s">
        <v>19</v>
      </c>
      <c r="B16" s="23"/>
      <c r="C16" s="23"/>
      <c r="D16" s="24"/>
      <c r="E16" s="25"/>
      <c r="F16" s="24"/>
      <c r="G16" s="26"/>
      <c r="H16" s="27" t="s">
        <v>48</v>
      </c>
      <c r="I16" s="28"/>
      <c r="J16" s="28"/>
      <c r="K16" s="28"/>
      <c r="L16" s="29"/>
    </row>
    <row r="17" spans="1:12" ht="15" x14ac:dyDescent="0.2">
      <c r="A17" s="22" t="s">
        <v>20</v>
      </c>
      <c r="B17" s="23"/>
      <c r="C17" s="23"/>
      <c r="D17" s="30"/>
      <c r="E17" s="25"/>
      <c r="F17" s="24"/>
      <c r="G17" s="86" t="s">
        <v>53</v>
      </c>
      <c r="H17" s="27" t="s">
        <v>49</v>
      </c>
      <c r="I17" s="28"/>
      <c r="J17" s="28"/>
      <c r="K17" s="28"/>
      <c r="L17" s="29"/>
    </row>
    <row r="18" spans="1:12" ht="15" x14ac:dyDescent="0.2">
      <c r="A18" s="22" t="s">
        <v>21</v>
      </c>
      <c r="B18" s="23"/>
      <c r="C18" s="23"/>
      <c r="D18" s="30"/>
      <c r="E18" s="25"/>
      <c r="F18" s="24"/>
      <c r="G18" s="86" t="s">
        <v>54</v>
      </c>
      <c r="H18" s="27" t="s">
        <v>50</v>
      </c>
      <c r="I18" s="28"/>
      <c r="J18" s="28"/>
      <c r="K18" s="28"/>
      <c r="L18" s="29"/>
    </row>
    <row r="19" spans="1:12" ht="15.75" thickBot="1" x14ac:dyDescent="0.25">
      <c r="A19" s="40" t="s">
        <v>17</v>
      </c>
      <c r="B19" s="83"/>
      <c r="C19" s="83"/>
      <c r="D19" s="42"/>
      <c r="E19" s="42"/>
      <c r="F19" s="42"/>
      <c r="G19" s="43" t="s">
        <v>55</v>
      </c>
      <c r="H19" s="44" t="s">
        <v>51</v>
      </c>
      <c r="I19" s="45"/>
      <c r="J19" s="45"/>
      <c r="K19" s="41">
        <v>50</v>
      </c>
      <c r="L19" s="46" t="s">
        <v>67</v>
      </c>
    </row>
    <row r="20" spans="1:12" ht="10.5" customHeight="1" thickTop="1" thickBot="1" x14ac:dyDescent="0.25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56" customFormat="1" ht="21" customHeight="1" thickTop="1" x14ac:dyDescent="0.2">
      <c r="A21" s="123" t="s">
        <v>7</v>
      </c>
      <c r="B21" s="119" t="s">
        <v>13</v>
      </c>
      <c r="C21" s="119" t="s">
        <v>22</v>
      </c>
      <c r="D21" s="119" t="s">
        <v>2</v>
      </c>
      <c r="E21" s="119" t="s">
        <v>31</v>
      </c>
      <c r="F21" s="119" t="s">
        <v>9</v>
      </c>
      <c r="G21" s="119" t="s">
        <v>14</v>
      </c>
      <c r="H21" s="119" t="s">
        <v>8</v>
      </c>
      <c r="I21" s="119" t="s">
        <v>26</v>
      </c>
      <c r="J21" s="119" t="s">
        <v>24</v>
      </c>
      <c r="K21" s="121" t="s">
        <v>25</v>
      </c>
      <c r="L21" s="117" t="s">
        <v>15</v>
      </c>
    </row>
    <row r="22" spans="1:12" s="56" customFormat="1" ht="13.5" customHeight="1" x14ac:dyDescent="0.2">
      <c r="A22" s="124"/>
      <c r="B22" s="120"/>
      <c r="C22" s="120"/>
      <c r="D22" s="120"/>
      <c r="E22" s="120"/>
      <c r="F22" s="120"/>
      <c r="G22" s="120"/>
      <c r="H22" s="120"/>
      <c r="I22" s="120"/>
      <c r="J22" s="120"/>
      <c r="K22" s="122"/>
      <c r="L22" s="118"/>
    </row>
    <row r="23" spans="1:12" ht="26.25" customHeight="1" x14ac:dyDescent="0.2">
      <c r="A23" s="70">
        <v>1</v>
      </c>
      <c r="B23" s="55">
        <v>9</v>
      </c>
      <c r="C23" s="55">
        <v>10095184666</v>
      </c>
      <c r="D23" s="54" t="s">
        <v>68</v>
      </c>
      <c r="E23" s="69">
        <v>38904</v>
      </c>
      <c r="F23" s="55" t="s">
        <v>28</v>
      </c>
      <c r="G23" s="55" t="s">
        <v>36</v>
      </c>
      <c r="H23" s="92">
        <v>5.2696759259259263E-2</v>
      </c>
      <c r="I23" s="92"/>
      <c r="J23" s="90">
        <f>$K$19/(HOUR(H23)+MINUTE(H23)/60+SECOND(H23)/3600)</f>
        <v>39.534372940918075</v>
      </c>
      <c r="K23" s="89" t="s">
        <v>28</v>
      </c>
      <c r="L23" s="71"/>
    </row>
    <row r="24" spans="1:12" ht="27.75" customHeight="1" x14ac:dyDescent="0.2">
      <c r="A24" s="72">
        <v>2</v>
      </c>
      <c r="B24" s="55">
        <v>7</v>
      </c>
      <c r="C24" s="55">
        <v>10117352095</v>
      </c>
      <c r="D24" s="54" t="s">
        <v>69</v>
      </c>
      <c r="E24" s="69">
        <v>39313</v>
      </c>
      <c r="F24" s="55" t="s">
        <v>34</v>
      </c>
      <c r="G24" s="55" t="s">
        <v>36</v>
      </c>
      <c r="H24" s="92">
        <v>5.2696759259259263E-2</v>
      </c>
      <c r="I24" s="92">
        <f>H24-$H$23</f>
        <v>0</v>
      </c>
      <c r="J24" s="90">
        <f t="shared" ref="J24:J35" si="0">$K$19/(HOUR(H24)+MINUTE(H24)/60+SECOND(H24)/3600)</f>
        <v>39.534372940918075</v>
      </c>
      <c r="K24" s="89" t="s">
        <v>28</v>
      </c>
      <c r="L24" s="71"/>
    </row>
    <row r="25" spans="1:12" ht="27.75" customHeight="1" x14ac:dyDescent="0.2">
      <c r="A25" s="72">
        <v>3</v>
      </c>
      <c r="B25" s="55">
        <v>12</v>
      </c>
      <c r="C25" s="55">
        <v>10105272060</v>
      </c>
      <c r="D25" s="54" t="s">
        <v>70</v>
      </c>
      <c r="E25" s="69">
        <v>38733</v>
      </c>
      <c r="F25" s="55" t="s">
        <v>34</v>
      </c>
      <c r="G25" s="55" t="s">
        <v>56</v>
      </c>
      <c r="H25" s="92">
        <v>5.2696759259259263E-2</v>
      </c>
      <c r="I25" s="92">
        <f>H25-$H$23</f>
        <v>0</v>
      </c>
      <c r="J25" s="90">
        <f t="shared" si="0"/>
        <v>39.534372940918075</v>
      </c>
      <c r="K25" s="89" t="s">
        <v>28</v>
      </c>
      <c r="L25" s="71"/>
    </row>
    <row r="26" spans="1:12" ht="27.75" customHeight="1" x14ac:dyDescent="0.2">
      <c r="A26" s="72">
        <v>4</v>
      </c>
      <c r="B26" s="55">
        <v>5</v>
      </c>
      <c r="C26" s="55">
        <v>10113386213</v>
      </c>
      <c r="D26" s="54" t="s">
        <v>71</v>
      </c>
      <c r="E26" s="69">
        <v>39330</v>
      </c>
      <c r="F26" s="55" t="s">
        <v>34</v>
      </c>
      <c r="G26" s="85" t="s">
        <v>36</v>
      </c>
      <c r="H26" s="92">
        <v>5.2696759259259263E-2</v>
      </c>
      <c r="I26" s="92">
        <f t="shared" ref="I26:I35" si="1">H26-$H$23</f>
        <v>0</v>
      </c>
      <c r="J26" s="90">
        <f t="shared" si="0"/>
        <v>39.534372940918075</v>
      </c>
      <c r="K26" s="89" t="s">
        <v>28</v>
      </c>
      <c r="L26" s="71"/>
    </row>
    <row r="27" spans="1:12" ht="27.75" customHeight="1" x14ac:dyDescent="0.2">
      <c r="A27" s="72">
        <v>5</v>
      </c>
      <c r="B27" s="55">
        <v>16</v>
      </c>
      <c r="C27" s="55">
        <v>10128543774</v>
      </c>
      <c r="D27" s="54" t="s">
        <v>72</v>
      </c>
      <c r="E27" s="69">
        <v>39181</v>
      </c>
      <c r="F27" s="55" t="s">
        <v>34</v>
      </c>
      <c r="G27" s="85" t="s">
        <v>73</v>
      </c>
      <c r="H27" s="92">
        <v>5.2696759259259263E-2</v>
      </c>
      <c r="I27" s="92">
        <f t="shared" si="1"/>
        <v>0</v>
      </c>
      <c r="J27" s="90">
        <f t="shared" si="0"/>
        <v>39.534372940918075</v>
      </c>
      <c r="K27" s="89" t="s">
        <v>28</v>
      </c>
      <c r="L27" s="71"/>
    </row>
    <row r="28" spans="1:12" ht="27.75" customHeight="1" x14ac:dyDescent="0.2">
      <c r="A28" s="72">
        <v>6</v>
      </c>
      <c r="B28" s="55">
        <v>27</v>
      </c>
      <c r="C28" s="55">
        <v>10115797469</v>
      </c>
      <c r="D28" s="54" t="s">
        <v>74</v>
      </c>
      <c r="E28" s="69">
        <v>38889</v>
      </c>
      <c r="F28" s="55" t="s">
        <v>28</v>
      </c>
      <c r="G28" s="55" t="s">
        <v>29</v>
      </c>
      <c r="H28" s="92">
        <v>5.2696759259259263E-2</v>
      </c>
      <c r="I28" s="92">
        <f t="shared" si="1"/>
        <v>0</v>
      </c>
      <c r="J28" s="90">
        <f t="shared" si="0"/>
        <v>39.534372940918075</v>
      </c>
      <c r="K28" s="89" t="s">
        <v>28</v>
      </c>
      <c r="L28" s="71"/>
    </row>
    <row r="29" spans="1:12" ht="27.75" customHeight="1" x14ac:dyDescent="0.2">
      <c r="A29" s="72">
        <v>7</v>
      </c>
      <c r="B29" s="55">
        <v>24</v>
      </c>
      <c r="C29" s="55">
        <v>10125033081</v>
      </c>
      <c r="D29" s="54" t="s">
        <v>75</v>
      </c>
      <c r="E29" s="69">
        <v>39126</v>
      </c>
      <c r="F29" s="55" t="s">
        <v>33</v>
      </c>
      <c r="G29" s="55" t="s">
        <v>29</v>
      </c>
      <c r="H29" s="92">
        <v>5.2696759259259263E-2</v>
      </c>
      <c r="I29" s="92">
        <f t="shared" si="1"/>
        <v>0</v>
      </c>
      <c r="J29" s="90">
        <f t="shared" si="0"/>
        <v>39.534372940918075</v>
      </c>
      <c r="K29" s="89" t="s">
        <v>28</v>
      </c>
      <c r="L29" s="71"/>
    </row>
    <row r="30" spans="1:12" ht="27.75" customHeight="1" x14ac:dyDescent="0.2">
      <c r="A30" s="72">
        <v>8</v>
      </c>
      <c r="B30" s="55">
        <v>11</v>
      </c>
      <c r="C30" s="55">
        <v>10113982357</v>
      </c>
      <c r="D30" s="54" t="s">
        <v>76</v>
      </c>
      <c r="E30" s="69">
        <v>39045</v>
      </c>
      <c r="F30" s="55" t="s">
        <v>34</v>
      </c>
      <c r="G30" s="55" t="s">
        <v>56</v>
      </c>
      <c r="H30" s="92">
        <v>5.2696759259259263E-2</v>
      </c>
      <c r="I30" s="92">
        <f>H30-$H$23</f>
        <v>0</v>
      </c>
      <c r="J30" s="90">
        <f t="shared" si="0"/>
        <v>39.534372940918075</v>
      </c>
      <c r="K30" s="36"/>
      <c r="L30" s="71"/>
    </row>
    <row r="31" spans="1:12" ht="27.75" customHeight="1" x14ac:dyDescent="0.2">
      <c r="A31" s="72">
        <v>9</v>
      </c>
      <c r="B31" s="55">
        <v>1</v>
      </c>
      <c r="C31" s="55">
        <v>10097295428</v>
      </c>
      <c r="D31" s="54" t="s">
        <v>77</v>
      </c>
      <c r="E31" s="69">
        <v>38849</v>
      </c>
      <c r="F31" s="55" t="s">
        <v>34</v>
      </c>
      <c r="G31" s="55" t="s">
        <v>30</v>
      </c>
      <c r="H31" s="92">
        <v>5.2696759259259263E-2</v>
      </c>
      <c r="I31" s="92">
        <f t="shared" si="1"/>
        <v>0</v>
      </c>
      <c r="J31" s="90">
        <f t="shared" si="0"/>
        <v>39.534372940918075</v>
      </c>
      <c r="K31" s="36"/>
      <c r="L31" s="71"/>
    </row>
    <row r="32" spans="1:12" ht="27.75" customHeight="1" x14ac:dyDescent="0.2">
      <c r="A32" s="72">
        <v>10</v>
      </c>
      <c r="B32" s="55">
        <v>4</v>
      </c>
      <c r="C32" s="55">
        <v>10114021561</v>
      </c>
      <c r="D32" s="54" t="s">
        <v>78</v>
      </c>
      <c r="E32" s="69">
        <v>39320</v>
      </c>
      <c r="F32" s="55" t="s">
        <v>33</v>
      </c>
      <c r="G32" s="55" t="s">
        <v>36</v>
      </c>
      <c r="H32" s="92">
        <v>5.2696759259259263E-2</v>
      </c>
      <c r="I32" s="92">
        <f t="shared" si="1"/>
        <v>0</v>
      </c>
      <c r="J32" s="90">
        <f t="shared" si="0"/>
        <v>39.534372940918075</v>
      </c>
      <c r="K32" s="36"/>
      <c r="L32" s="71"/>
    </row>
    <row r="33" spans="1:12" ht="27.75" customHeight="1" x14ac:dyDescent="0.2">
      <c r="A33" s="72">
        <v>11</v>
      </c>
      <c r="B33" s="55">
        <v>19</v>
      </c>
      <c r="C33" s="55">
        <v>10113113195</v>
      </c>
      <c r="D33" s="54" t="s">
        <v>79</v>
      </c>
      <c r="E33" s="69">
        <v>38897</v>
      </c>
      <c r="F33" s="55" t="s">
        <v>34</v>
      </c>
      <c r="G33" s="55" t="s">
        <v>29</v>
      </c>
      <c r="H33" s="92">
        <v>5.2696759259259263E-2</v>
      </c>
      <c r="I33" s="92">
        <f t="shared" si="1"/>
        <v>0</v>
      </c>
      <c r="J33" s="90">
        <f t="shared" si="0"/>
        <v>39.534372940918075</v>
      </c>
      <c r="K33" s="36"/>
      <c r="L33" s="73"/>
    </row>
    <row r="34" spans="1:12" ht="27.75" customHeight="1" x14ac:dyDescent="0.2">
      <c r="A34" s="72">
        <v>12</v>
      </c>
      <c r="B34" s="55">
        <v>20</v>
      </c>
      <c r="C34" s="55">
        <v>10115657528</v>
      </c>
      <c r="D34" s="54" t="s">
        <v>80</v>
      </c>
      <c r="E34" s="69">
        <v>38938</v>
      </c>
      <c r="F34" s="55" t="s">
        <v>34</v>
      </c>
      <c r="G34" s="55" t="s">
        <v>29</v>
      </c>
      <c r="H34" s="92">
        <v>5.2696759259259263E-2</v>
      </c>
      <c r="I34" s="92">
        <f t="shared" si="1"/>
        <v>0</v>
      </c>
      <c r="J34" s="90">
        <f t="shared" si="0"/>
        <v>39.534372940918075</v>
      </c>
      <c r="K34" s="37"/>
      <c r="L34" s="74"/>
    </row>
    <row r="35" spans="1:12" ht="27.75" customHeight="1" x14ac:dyDescent="0.2">
      <c r="A35" s="72">
        <v>13</v>
      </c>
      <c r="B35" s="55">
        <v>10</v>
      </c>
      <c r="C35" s="55">
        <v>10084014613</v>
      </c>
      <c r="D35" s="54" t="s">
        <v>81</v>
      </c>
      <c r="E35" s="69">
        <v>38853</v>
      </c>
      <c r="F35" s="55" t="s">
        <v>28</v>
      </c>
      <c r="G35" s="55" t="s">
        <v>56</v>
      </c>
      <c r="H35" s="92">
        <v>5.2696759259259263E-2</v>
      </c>
      <c r="I35" s="92">
        <f t="shared" si="1"/>
        <v>0</v>
      </c>
      <c r="J35" s="90">
        <f t="shared" si="0"/>
        <v>39.534372940918075</v>
      </c>
      <c r="K35" s="37"/>
      <c r="L35" s="74"/>
    </row>
    <row r="36" spans="1:12" ht="27.75" customHeight="1" x14ac:dyDescent="0.2">
      <c r="A36" s="72">
        <v>14</v>
      </c>
      <c r="B36" s="55">
        <v>2</v>
      </c>
      <c r="C36" s="55">
        <v>10127889733</v>
      </c>
      <c r="D36" s="54" t="s">
        <v>82</v>
      </c>
      <c r="E36" s="69">
        <v>39195</v>
      </c>
      <c r="F36" s="55" t="s">
        <v>34</v>
      </c>
      <c r="G36" s="55" t="s">
        <v>30</v>
      </c>
      <c r="H36" s="92">
        <v>5.2696759259259263E-2</v>
      </c>
      <c r="I36" s="92">
        <f t="shared" ref="I36:I46" si="2">H36-$H$23</f>
        <v>0</v>
      </c>
      <c r="J36" s="90">
        <f t="shared" ref="J36:J46" si="3">$K$19/(HOUR(H36)+MINUTE(H36)/60+SECOND(H36)/3600)</f>
        <v>39.534372940918075</v>
      </c>
      <c r="K36" s="38"/>
      <c r="L36" s="75"/>
    </row>
    <row r="37" spans="1:12" ht="27.75" customHeight="1" x14ac:dyDescent="0.2">
      <c r="A37" s="72">
        <v>15</v>
      </c>
      <c r="B37" s="55">
        <v>25</v>
      </c>
      <c r="C37" s="55">
        <v>10111563456</v>
      </c>
      <c r="D37" s="54" t="s">
        <v>83</v>
      </c>
      <c r="E37" s="69">
        <v>38981</v>
      </c>
      <c r="F37" s="55" t="s">
        <v>34</v>
      </c>
      <c r="G37" s="55" t="s">
        <v>29</v>
      </c>
      <c r="H37" s="92">
        <v>5.2696759259259263E-2</v>
      </c>
      <c r="I37" s="92">
        <f t="shared" si="2"/>
        <v>0</v>
      </c>
      <c r="J37" s="90">
        <f t="shared" si="3"/>
        <v>39.534372940918075</v>
      </c>
      <c r="K37" s="38"/>
      <c r="L37" s="75"/>
    </row>
    <row r="38" spans="1:12" ht="27.75" customHeight="1" x14ac:dyDescent="0.2">
      <c r="A38" s="72">
        <v>16</v>
      </c>
      <c r="B38" s="55">
        <v>15</v>
      </c>
      <c r="C38" s="55">
        <v>10089765703</v>
      </c>
      <c r="D38" s="54" t="s">
        <v>84</v>
      </c>
      <c r="E38" s="69">
        <v>39076</v>
      </c>
      <c r="F38" s="55" t="s">
        <v>34</v>
      </c>
      <c r="G38" s="55" t="s">
        <v>56</v>
      </c>
      <c r="H38" s="92">
        <v>5.2766203703703697E-2</v>
      </c>
      <c r="I38" s="92">
        <f t="shared" si="2"/>
        <v>6.9444444444434483E-5</v>
      </c>
      <c r="J38" s="90">
        <f t="shared" si="3"/>
        <v>39.482342618995396</v>
      </c>
      <c r="K38" s="38"/>
      <c r="L38" s="75"/>
    </row>
    <row r="39" spans="1:12" ht="27.75" customHeight="1" x14ac:dyDescent="0.2">
      <c r="A39" s="72">
        <v>17</v>
      </c>
      <c r="B39" s="55">
        <v>57</v>
      </c>
      <c r="C39" s="55">
        <v>10113560510</v>
      </c>
      <c r="D39" s="54" t="s">
        <v>85</v>
      </c>
      <c r="E39" s="69">
        <v>39306</v>
      </c>
      <c r="F39" s="55" t="s">
        <v>34</v>
      </c>
      <c r="G39" s="55" t="s">
        <v>57</v>
      </c>
      <c r="H39" s="92">
        <v>5.3055555555555557E-2</v>
      </c>
      <c r="I39" s="92">
        <f t="shared" si="2"/>
        <v>3.5879629629629456E-4</v>
      </c>
      <c r="J39" s="90">
        <f t="shared" si="3"/>
        <v>39.267015706806284</v>
      </c>
      <c r="K39" s="38"/>
      <c r="L39" s="75"/>
    </row>
    <row r="40" spans="1:12" ht="27.75" customHeight="1" x14ac:dyDescent="0.2">
      <c r="A40" s="72">
        <v>18</v>
      </c>
      <c r="B40" s="55">
        <v>21</v>
      </c>
      <c r="C40" s="55">
        <v>10119124266</v>
      </c>
      <c r="D40" s="54" t="s">
        <v>86</v>
      </c>
      <c r="E40" s="69">
        <v>39317</v>
      </c>
      <c r="F40" s="55" t="s">
        <v>28</v>
      </c>
      <c r="G40" s="55" t="s">
        <v>29</v>
      </c>
      <c r="H40" s="92">
        <v>5.3055555555555557E-2</v>
      </c>
      <c r="I40" s="92">
        <f t="shared" si="2"/>
        <v>3.5879629629629456E-4</v>
      </c>
      <c r="J40" s="90">
        <f t="shared" si="3"/>
        <v>39.267015706806284</v>
      </c>
      <c r="K40" s="38"/>
      <c r="L40" s="75"/>
    </row>
    <row r="41" spans="1:12" ht="27.75" customHeight="1" x14ac:dyDescent="0.2">
      <c r="A41" s="72">
        <v>19</v>
      </c>
      <c r="B41" s="55">
        <v>17</v>
      </c>
      <c r="C41" s="55">
        <v>10119432242</v>
      </c>
      <c r="D41" s="54" t="s">
        <v>87</v>
      </c>
      <c r="E41" s="69">
        <v>39294</v>
      </c>
      <c r="F41" s="55" t="s">
        <v>33</v>
      </c>
      <c r="G41" s="55" t="s">
        <v>29</v>
      </c>
      <c r="H41" s="92">
        <v>5.3449074074074072E-2</v>
      </c>
      <c r="I41" s="92">
        <f t="shared" si="2"/>
        <v>7.5231481481480983E-4</v>
      </c>
      <c r="J41" s="90">
        <f t="shared" si="3"/>
        <v>38.977912516240799</v>
      </c>
      <c r="K41" s="38"/>
      <c r="L41" s="75"/>
    </row>
    <row r="42" spans="1:12" ht="27.75" customHeight="1" x14ac:dyDescent="0.2">
      <c r="A42" s="72">
        <v>20</v>
      </c>
      <c r="B42" s="55">
        <v>23</v>
      </c>
      <c r="C42" s="55">
        <v>10126055221</v>
      </c>
      <c r="D42" s="54" t="s">
        <v>88</v>
      </c>
      <c r="E42" s="69">
        <v>39444</v>
      </c>
      <c r="F42" s="55" t="s">
        <v>34</v>
      </c>
      <c r="G42" s="55" t="s">
        <v>29</v>
      </c>
      <c r="H42" s="92">
        <v>5.3449074074074072E-2</v>
      </c>
      <c r="I42" s="92">
        <f t="shared" si="2"/>
        <v>7.5231481481480983E-4</v>
      </c>
      <c r="J42" s="90">
        <f t="shared" si="3"/>
        <v>38.977912516240799</v>
      </c>
      <c r="K42" s="38"/>
      <c r="L42" s="75"/>
    </row>
    <row r="43" spans="1:12" ht="27.75" customHeight="1" x14ac:dyDescent="0.2">
      <c r="A43" s="72">
        <v>21</v>
      </c>
      <c r="B43" s="55">
        <v>13</v>
      </c>
      <c r="C43" s="55">
        <v>10105272161</v>
      </c>
      <c r="D43" s="54" t="s">
        <v>89</v>
      </c>
      <c r="E43" s="69">
        <v>38804</v>
      </c>
      <c r="F43" s="55" t="s">
        <v>34</v>
      </c>
      <c r="G43" s="55" t="s">
        <v>56</v>
      </c>
      <c r="H43" s="92">
        <v>5.3449074074074072E-2</v>
      </c>
      <c r="I43" s="92">
        <f t="shared" si="2"/>
        <v>7.5231481481480983E-4</v>
      </c>
      <c r="J43" s="90">
        <f t="shared" si="3"/>
        <v>38.977912516240799</v>
      </c>
      <c r="K43" s="38"/>
      <c r="L43" s="75"/>
    </row>
    <row r="44" spans="1:12" ht="27.75" customHeight="1" x14ac:dyDescent="0.2">
      <c r="A44" s="72">
        <v>22</v>
      </c>
      <c r="B44" s="55">
        <v>8</v>
      </c>
      <c r="C44" s="55">
        <v>10100460153</v>
      </c>
      <c r="D44" s="54" t="s">
        <v>90</v>
      </c>
      <c r="E44" s="69">
        <v>39154</v>
      </c>
      <c r="F44" s="55" t="s">
        <v>34</v>
      </c>
      <c r="G44" s="55" t="s">
        <v>36</v>
      </c>
      <c r="H44" s="92">
        <v>5.3449074074074072E-2</v>
      </c>
      <c r="I44" s="92">
        <f t="shared" si="2"/>
        <v>7.5231481481480983E-4</v>
      </c>
      <c r="J44" s="90">
        <f t="shared" si="3"/>
        <v>38.977912516240799</v>
      </c>
      <c r="K44" s="38"/>
      <c r="L44" s="75"/>
    </row>
    <row r="45" spans="1:12" ht="27.75" customHeight="1" x14ac:dyDescent="0.2">
      <c r="A45" s="72">
        <v>23</v>
      </c>
      <c r="B45" s="55">
        <v>14</v>
      </c>
      <c r="C45" s="55">
        <v>10128375541</v>
      </c>
      <c r="D45" s="54" t="s">
        <v>91</v>
      </c>
      <c r="E45" s="69">
        <v>39306</v>
      </c>
      <c r="F45" s="55" t="s">
        <v>34</v>
      </c>
      <c r="G45" s="55" t="s">
        <v>56</v>
      </c>
      <c r="H45" s="92">
        <v>5.3449074074074072E-2</v>
      </c>
      <c r="I45" s="92">
        <f t="shared" si="2"/>
        <v>7.5231481481480983E-4</v>
      </c>
      <c r="J45" s="90">
        <f t="shared" si="3"/>
        <v>38.977912516240799</v>
      </c>
      <c r="K45" s="38"/>
      <c r="L45" s="75"/>
    </row>
    <row r="46" spans="1:12" ht="27.75" customHeight="1" x14ac:dyDescent="0.2">
      <c r="A46" s="72">
        <v>24</v>
      </c>
      <c r="B46" s="55">
        <v>3</v>
      </c>
      <c r="C46" s="55">
        <v>10104451907</v>
      </c>
      <c r="D46" s="54" t="s">
        <v>92</v>
      </c>
      <c r="E46" s="69">
        <v>39145</v>
      </c>
      <c r="F46" s="55" t="s">
        <v>34</v>
      </c>
      <c r="G46" s="55" t="s">
        <v>30</v>
      </c>
      <c r="H46" s="92">
        <v>5.3449074074074072E-2</v>
      </c>
      <c r="I46" s="92">
        <f t="shared" si="2"/>
        <v>7.5231481481480983E-4</v>
      </c>
      <c r="J46" s="90">
        <f t="shared" si="3"/>
        <v>38.977912516240799</v>
      </c>
      <c r="K46" s="38"/>
      <c r="L46" s="75"/>
    </row>
    <row r="47" spans="1:12" ht="27.75" customHeight="1" x14ac:dyDescent="0.2">
      <c r="A47" s="72">
        <v>25</v>
      </c>
      <c r="B47" s="55">
        <v>6</v>
      </c>
      <c r="C47" s="55">
        <v>10116657032</v>
      </c>
      <c r="D47" s="54" t="s">
        <v>93</v>
      </c>
      <c r="E47" s="69">
        <v>39214</v>
      </c>
      <c r="F47" s="55" t="s">
        <v>34</v>
      </c>
      <c r="G47" s="55" t="s">
        <v>36</v>
      </c>
      <c r="H47" s="92">
        <v>5.3449074074074072E-2</v>
      </c>
      <c r="I47" s="92">
        <f t="shared" ref="I47" si="4">H46-$H$23</f>
        <v>7.5231481481480983E-4</v>
      </c>
      <c r="J47" s="90">
        <f t="shared" ref="J47" si="5">$K$19/(HOUR(H46)+MINUTE(H46)/60+SECOND(H46)/3600)</f>
        <v>38.977912516240799</v>
      </c>
      <c r="K47" s="38"/>
      <c r="L47" s="75"/>
    </row>
    <row r="48" spans="1:12" ht="27.75" customHeight="1" x14ac:dyDescent="0.2">
      <c r="A48" s="72" t="s">
        <v>99</v>
      </c>
      <c r="B48" s="55">
        <v>28</v>
      </c>
      <c r="C48" s="55">
        <v>10145638764</v>
      </c>
      <c r="D48" s="54" t="s">
        <v>94</v>
      </c>
      <c r="E48" s="69">
        <v>39234</v>
      </c>
      <c r="F48" s="55" t="s">
        <v>35</v>
      </c>
      <c r="G48" s="55" t="s">
        <v>29</v>
      </c>
      <c r="H48" s="92"/>
      <c r="I48" s="92"/>
      <c r="J48" s="90"/>
      <c r="K48" s="38"/>
      <c r="L48" s="75"/>
    </row>
    <row r="49" spans="1:12" ht="27.75" customHeight="1" x14ac:dyDescent="0.2">
      <c r="A49" s="72" t="s">
        <v>99</v>
      </c>
      <c r="B49" s="55">
        <v>56</v>
      </c>
      <c r="C49" s="55">
        <v>10099853905</v>
      </c>
      <c r="D49" s="54" t="s">
        <v>95</v>
      </c>
      <c r="E49" s="69">
        <v>39183</v>
      </c>
      <c r="F49" s="55" t="s">
        <v>34</v>
      </c>
      <c r="G49" s="55" t="s">
        <v>57</v>
      </c>
      <c r="H49" s="92"/>
      <c r="I49" s="92"/>
      <c r="J49" s="90"/>
      <c r="K49" s="38"/>
      <c r="L49" s="75"/>
    </row>
    <row r="50" spans="1:12" ht="27.75" customHeight="1" x14ac:dyDescent="0.2">
      <c r="A50" s="72" t="s">
        <v>99</v>
      </c>
      <c r="B50" s="55">
        <v>26</v>
      </c>
      <c r="C50" s="55">
        <v>10113785618</v>
      </c>
      <c r="D50" s="54" t="s">
        <v>96</v>
      </c>
      <c r="E50" s="69">
        <v>39391</v>
      </c>
      <c r="F50" s="55" t="s">
        <v>34</v>
      </c>
      <c r="G50" s="55" t="s">
        <v>29</v>
      </c>
      <c r="H50" s="92"/>
      <c r="I50" s="92"/>
      <c r="J50" s="90"/>
      <c r="K50" s="38"/>
      <c r="L50" s="75"/>
    </row>
    <row r="51" spans="1:12" ht="27.75" customHeight="1" x14ac:dyDescent="0.2">
      <c r="A51" s="72" t="s">
        <v>99</v>
      </c>
      <c r="B51" s="55">
        <v>18</v>
      </c>
      <c r="C51" s="55">
        <v>10091546560</v>
      </c>
      <c r="D51" s="54" t="s">
        <v>97</v>
      </c>
      <c r="E51" s="69">
        <v>38873</v>
      </c>
      <c r="F51" s="55" t="s">
        <v>28</v>
      </c>
      <c r="G51" s="55" t="s">
        <v>29</v>
      </c>
      <c r="H51" s="92"/>
      <c r="I51" s="92"/>
      <c r="J51" s="90"/>
      <c r="K51" s="38"/>
      <c r="L51" s="75"/>
    </row>
    <row r="52" spans="1:12" ht="27.75" customHeight="1" thickBot="1" x14ac:dyDescent="0.25">
      <c r="A52" s="76" t="s">
        <v>100</v>
      </c>
      <c r="B52" s="77">
        <v>22</v>
      </c>
      <c r="C52" s="77">
        <v>10096425054</v>
      </c>
      <c r="D52" s="78" t="s">
        <v>98</v>
      </c>
      <c r="E52" s="79">
        <v>39099</v>
      </c>
      <c r="F52" s="77" t="s">
        <v>28</v>
      </c>
      <c r="G52" s="77" t="s">
        <v>29</v>
      </c>
      <c r="H52" s="93"/>
      <c r="I52" s="93"/>
      <c r="J52" s="91"/>
      <c r="K52" s="80"/>
      <c r="L52" s="81"/>
    </row>
    <row r="53" spans="1:12" ht="6.75" customHeight="1" thickTop="1" thickBot="1" x14ac:dyDescent="0.25">
      <c r="A53" s="47"/>
      <c r="B53" s="48"/>
      <c r="C53" s="48"/>
      <c r="D53" s="49"/>
      <c r="E53" s="50"/>
      <c r="F53" s="51"/>
      <c r="G53" s="52"/>
      <c r="H53" s="53"/>
      <c r="I53" s="53"/>
      <c r="J53" s="53"/>
      <c r="K53" s="53"/>
      <c r="L53" s="53"/>
    </row>
    <row r="54" spans="1:12" ht="15" thickTop="1" x14ac:dyDescent="0.2">
      <c r="A54" s="104" t="s">
        <v>5</v>
      </c>
      <c r="B54" s="105"/>
      <c r="C54" s="105"/>
      <c r="D54" s="105"/>
      <c r="E54" s="67"/>
      <c r="F54" s="67"/>
      <c r="G54" s="67"/>
      <c r="H54" s="105" t="s">
        <v>6</v>
      </c>
      <c r="I54" s="105"/>
      <c r="J54" s="105"/>
      <c r="K54" s="105"/>
      <c r="L54" s="106"/>
    </row>
    <row r="55" spans="1:12" ht="15" x14ac:dyDescent="0.2">
      <c r="A55" s="2" t="s">
        <v>63</v>
      </c>
      <c r="B55" s="31"/>
      <c r="C55" s="68"/>
      <c r="H55" s="1" t="s">
        <v>37</v>
      </c>
      <c r="I55" s="60">
        <v>7</v>
      </c>
      <c r="K55" s="61" t="s">
        <v>38</v>
      </c>
      <c r="L55" s="62">
        <f>COUNTIF(F20:F53,"ЗМС")</f>
        <v>0</v>
      </c>
    </row>
    <row r="56" spans="1:12" ht="15" x14ac:dyDescent="0.2">
      <c r="A56" s="2" t="s">
        <v>64</v>
      </c>
      <c r="B56" s="31"/>
      <c r="C56" s="68"/>
      <c r="H56" s="1" t="s">
        <v>39</v>
      </c>
      <c r="I56" s="60">
        <f>I57+I61</f>
        <v>30</v>
      </c>
      <c r="K56" s="61" t="s">
        <v>40</v>
      </c>
      <c r="L56" s="62">
        <f>COUNTIF(F20:F53,"МСМК")</f>
        <v>0</v>
      </c>
    </row>
    <row r="57" spans="1:12" ht="15" x14ac:dyDescent="0.2">
      <c r="A57" s="2" t="s">
        <v>58</v>
      </c>
      <c r="B57" s="31"/>
      <c r="C57" s="68"/>
      <c r="H57" s="1" t="s">
        <v>41</v>
      </c>
      <c r="I57" s="60">
        <f>I58+I59+I60</f>
        <v>29</v>
      </c>
      <c r="K57" s="61" t="s">
        <v>42</v>
      </c>
      <c r="L57" s="62">
        <f>COUNTIF(F20:F53,"МС")</f>
        <v>0</v>
      </c>
    </row>
    <row r="58" spans="1:12" ht="15" x14ac:dyDescent="0.2">
      <c r="A58" s="2" t="s">
        <v>47</v>
      </c>
      <c r="B58" s="31"/>
      <c r="C58" s="68"/>
      <c r="H58" s="1" t="s">
        <v>43</v>
      </c>
      <c r="I58" s="60">
        <f>COUNT(A20:A53)</f>
        <v>25</v>
      </c>
      <c r="K58" s="61" t="s">
        <v>28</v>
      </c>
      <c r="L58" s="62">
        <f>COUNTIF(F20:F53,"КМС")</f>
        <v>6</v>
      </c>
    </row>
    <row r="59" spans="1:12" ht="15" x14ac:dyDescent="0.2">
      <c r="A59" s="63"/>
      <c r="B59" s="31"/>
      <c r="C59" s="68"/>
      <c r="H59" s="1" t="s">
        <v>44</v>
      </c>
      <c r="I59" s="60">
        <f>COUNTIF(A20:A53,"НФ")</f>
        <v>4</v>
      </c>
      <c r="K59" s="61" t="s">
        <v>33</v>
      </c>
      <c r="L59" s="62">
        <f>COUNTIF(F20:F53,"1 СР")</f>
        <v>3</v>
      </c>
    </row>
    <row r="60" spans="1:12" ht="15" x14ac:dyDescent="0.2">
      <c r="A60" s="3"/>
      <c r="B60" s="31"/>
      <c r="C60" s="68"/>
      <c r="H60" s="1" t="s">
        <v>45</v>
      </c>
      <c r="I60" s="60">
        <f>COUNTIF(A20:A53,"ДСКВ")</f>
        <v>0</v>
      </c>
      <c r="K60" s="64" t="s">
        <v>34</v>
      </c>
      <c r="L60" s="65">
        <f>COUNTIF(F20:F53,"2 СР")</f>
        <v>20</v>
      </c>
    </row>
    <row r="61" spans="1:12" ht="15" x14ac:dyDescent="0.2">
      <c r="A61" s="3"/>
      <c r="B61" s="31"/>
      <c r="C61" s="68"/>
      <c r="D61" s="100"/>
      <c r="E61" s="100"/>
      <c r="F61" s="100"/>
      <c r="G61" s="100"/>
      <c r="H61" s="1" t="s">
        <v>46</v>
      </c>
      <c r="I61" s="60">
        <f>COUNTIF(A20:A53,"НС")</f>
        <v>1</v>
      </c>
      <c r="J61" s="100"/>
      <c r="K61" s="64" t="s">
        <v>35</v>
      </c>
      <c r="L61" s="66">
        <f>COUNTIF(F20:F53,"3 СР")</f>
        <v>1</v>
      </c>
    </row>
    <row r="62" spans="1:12" ht="8.25" customHeight="1" x14ac:dyDescent="0.2">
      <c r="A62" s="94"/>
      <c r="B62" s="95"/>
      <c r="C62" s="95"/>
      <c r="H62" s="96"/>
      <c r="I62" s="97"/>
      <c r="K62" s="98"/>
      <c r="L62" s="99"/>
    </row>
    <row r="63" spans="1:12" ht="15.75" x14ac:dyDescent="0.2">
      <c r="A63" s="101" t="s">
        <v>3</v>
      </c>
      <c r="B63" s="102"/>
      <c r="C63" s="102"/>
      <c r="D63" s="102"/>
      <c r="E63" s="102" t="s">
        <v>12</v>
      </c>
      <c r="F63" s="102"/>
      <c r="G63" s="102"/>
      <c r="H63" s="102"/>
      <c r="I63" s="102" t="s">
        <v>4</v>
      </c>
      <c r="J63" s="102"/>
      <c r="K63" s="102"/>
      <c r="L63" s="103"/>
    </row>
    <row r="64" spans="1:12" x14ac:dyDescent="0.2">
      <c r="A64" s="110"/>
      <c r="B64" s="111"/>
      <c r="C64" s="111"/>
      <c r="D64" s="111"/>
      <c r="E64" s="111"/>
      <c r="F64" s="112"/>
      <c r="G64" s="112"/>
      <c r="H64" s="112"/>
      <c r="I64" s="112"/>
      <c r="J64" s="112"/>
      <c r="K64" s="112"/>
      <c r="L64" s="113"/>
    </row>
    <row r="65" spans="1:12" x14ac:dyDescent="0.2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9"/>
    </row>
    <row r="66" spans="1:12" x14ac:dyDescent="0.2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9"/>
    </row>
    <row r="67" spans="1:12" x14ac:dyDescent="0.2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9"/>
    </row>
    <row r="68" spans="1:12" x14ac:dyDescent="0.2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4"/>
    </row>
    <row r="69" spans="1:12" x14ac:dyDescent="0.2">
      <c r="A69" s="110"/>
      <c r="B69" s="111"/>
      <c r="C69" s="111"/>
      <c r="D69" s="111"/>
      <c r="E69" s="111"/>
      <c r="F69" s="115"/>
      <c r="G69" s="115"/>
      <c r="H69" s="115"/>
      <c r="I69" s="115"/>
      <c r="J69" s="115"/>
      <c r="K69" s="115"/>
      <c r="L69" s="116"/>
    </row>
    <row r="70" spans="1:12" s="84" customFormat="1" ht="15.75" thickBot="1" x14ac:dyDescent="0.25">
      <c r="A70" s="107"/>
      <c r="B70" s="108"/>
      <c r="C70" s="108"/>
      <c r="D70" s="108"/>
      <c r="E70" s="108" t="str">
        <f>G17</f>
        <v>КАРПЕНКОВ Ю.П. (ВК, г. Великие Луки)</v>
      </c>
      <c r="F70" s="108"/>
      <c r="G70" s="108"/>
      <c r="H70" s="108"/>
      <c r="I70" s="108" t="str">
        <f>G18</f>
        <v>БАБАЕВ С.А. (ВК, г. Великие Луки)</v>
      </c>
      <c r="J70" s="108"/>
      <c r="K70" s="108"/>
      <c r="L70" s="109"/>
    </row>
    <row r="71" spans="1:12" ht="13.5" thickTop="1" x14ac:dyDescent="0.2"/>
  </sheetData>
  <mergeCells count="37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70:D70"/>
    <mergeCell ref="E70:H70"/>
    <mergeCell ref="I70:L70"/>
    <mergeCell ref="A64:E64"/>
    <mergeCell ref="F64:L64"/>
    <mergeCell ref="A68:E68"/>
    <mergeCell ref="F68:L68"/>
    <mergeCell ref="A69:E69"/>
    <mergeCell ref="F69:L69"/>
    <mergeCell ref="A63:D63"/>
    <mergeCell ref="E63:H63"/>
    <mergeCell ref="I63:L63"/>
    <mergeCell ref="A54:D54"/>
    <mergeCell ref="H54:L54"/>
  </mergeCells>
  <conditionalFormatting sqref="H55:H62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гонка юн</vt:lpstr>
      <vt:lpstr>'гр гонка юн'!Заголовки_для_печати</vt:lpstr>
      <vt:lpstr>'гр гонка юн'!Область_печати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2022-05-30T11:26:16Z</dcterms:modified>
</cp:coreProperties>
</file>