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-105" yWindow="-105" windowWidth="20730" windowHeight="11760" tabRatio="789"/>
  </bookViews>
  <sheets>
    <sheet name="Критериум" sheetId="91" r:id="rId1"/>
  </sheets>
  <definedNames>
    <definedName name="_xlnm.Print_Titles" localSheetId="0">Критериум!$21:$22</definedName>
    <definedName name="_xlnm.Print_Area" localSheetId="0">Критериум!$A$1:$AF$51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0" i="91" l="1"/>
  <c r="AC27" i="91"/>
  <c r="AC28" i="91"/>
  <c r="AC29" i="91"/>
  <c r="L51" i="91" l="1"/>
  <c r="F51" i="91"/>
  <c r="AC23" i="91" l="1"/>
  <c r="AF43" i="91" l="1"/>
  <c r="AF42" i="91"/>
  <c r="AF41" i="91"/>
  <c r="AF40" i="91"/>
  <c r="AF39" i="91"/>
  <c r="AF38" i="91"/>
  <c r="AF37" i="91"/>
  <c r="H43" i="91"/>
  <c r="H42" i="91"/>
  <c r="H41" i="91"/>
  <c r="H39" i="91" l="1"/>
  <c r="H38" i="91" s="1"/>
  <c r="AB51" i="91"/>
  <c r="AC24" i="91"/>
  <c r="AC25" i="91"/>
  <c r="AC26" i="91"/>
</calcChain>
</file>

<file path=xl/sharedStrings.xml><?xml version="1.0" encoding="utf-8"?>
<sst xmlns="http://schemas.openxmlformats.org/spreadsheetml/2006/main" count="119" uniqueCount="100">
  <si>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</si>
  <si>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</si>
  <si>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</si>
  <si>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</si>
  <si>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</si>
  <si>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</si>
  <si>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</si>
  <si>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</si>
  <si>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</si>
  <si>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</si>
  <si>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</si>
  <si>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</si>
  <si>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</si>
  <si>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</si>
  <si>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</si>
  <si>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</si>
  <si>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</si>
  <si>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ОЧКИ НА ПРОМЕЖУТОЧНЫХ ФИНИШАХ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</si>
  <si>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</si>
  <si>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</si>
  <si>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</si>
  <si>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</si>
  <si>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</si>
  <si>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</si>
  <si>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</si>
  <si>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Федерация велосипедного спорта Воронежской области</t>
  </si>
  <si>
    <t>РЕЗУЛЬТАТ очки</t>
  </si>
  <si>
    <t>Доп. Инфо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</si>
  <si>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</si>
  <si>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</si>
  <si>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</si>
  <si>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</si>
  <si>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</si>
  <si>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</si>
  <si>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</si>
  <si>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</si>
  <si>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</si>
  <si>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</si>
  <si>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МАКСИМАЛЬНЫЙ ПЕРЕПАД (HD):</t>
  </si>
  <si>
    <t>ДИСТАНЦИЯ: ДЛИНА КРУГА/КРУГОВ</t>
  </si>
  <si>
    <t>шоссе - критериум 20-40 км</t>
  </si>
  <si>
    <t>1 СР</t>
  </si>
  <si>
    <t>Место на основном финише</t>
  </si>
  <si>
    <t>UCI ID</t>
  </si>
  <si>
    <t>Воронежская область</t>
  </si>
  <si>
    <t>Департамент физической культуры и спорта Воронежской области</t>
  </si>
  <si>
    <t/>
  </si>
  <si>
    <t>№ ВРВС: 0080721811С</t>
  </si>
  <si>
    <t>НАЗВАНИЕ ТРАССЫ / РЕГ. НОМЕР: Лыжный СК с освещенной лыжероллерной трассой/ 0065515</t>
  </si>
  <si>
    <t>СУДЬЯ НА ФИНИШЕ</t>
  </si>
  <si>
    <t>2 СР</t>
  </si>
  <si>
    <t>3 СР</t>
  </si>
  <si>
    <t>ВСЕРОССИЙСКИЕ СОРЕВНОВАНИЯ</t>
  </si>
  <si>
    <t>ЕЛИФЕРОВ А.В. (ВК, г. ВОРОНЕЖ)</t>
  </si>
  <si>
    <r>
      <rPr>
        <b/>
        <sz val="11"/>
        <rFont val="Calibri"/>
        <family val="2"/>
        <charset val="204"/>
        <scheme val="minor"/>
      </rPr>
      <t>МЕСТО ПРОВЕДЕНИЯ</t>
    </r>
    <r>
      <rPr>
        <sz val="11"/>
        <rFont val="Calibri"/>
        <family val="2"/>
        <charset val="204"/>
        <scheme val="minor"/>
      </rPr>
      <t>: г. Воронеж</t>
    </r>
  </si>
  <si>
    <t>ДАТА ПРОВЕДЕНИЯ: 08 сентября 2022 года</t>
  </si>
  <si>
    <t xml:space="preserve">НАЧАЛО ГОНКИ: 11ч 00м </t>
  </si>
  <si>
    <t>ОКОНЧАНИЕ ГОНКИ: 11ч 45м</t>
  </si>
  <si>
    <t>АГАПОВА И.А. (1К, г. ВОРОНЕЖ)</t>
  </si>
  <si>
    <t>КОНДРАТЬЕВА Л.В. (ВК, г. ВОРОНЕЖ)</t>
  </si>
  <si>
    <t>СУММА ПОЛОЖИТЕЛЬНЫХ ПЕРЕПАДОВ ВЫСОТЫ НА ДИСТАНЦИИ (ТС):</t>
  </si>
  <si>
    <t>Температура: +10</t>
  </si>
  <si>
    <t>Влажность: 69%</t>
  </si>
  <si>
    <t>Осадки: дождь</t>
  </si>
  <si>
    <t>Ветер: 4,0 м/с (с/в)</t>
  </si>
  <si>
    <t>Женщины</t>
  </si>
  <si>
    <t>№ ЕКП 2022: 5111</t>
  </si>
  <si>
    <t>1,5 км/20</t>
  </si>
  <si>
    <t>ПЕЧЕРСКИХ Анастасия</t>
  </si>
  <si>
    <t>28.01.2002</t>
  </si>
  <si>
    <t>Санкт-Петербург, Свердловская область</t>
  </si>
  <si>
    <t>НОВИКОВА Кристина</t>
  </si>
  <si>
    <t>20.03.2003</t>
  </si>
  <si>
    <t>Санкт-Петербург</t>
  </si>
  <si>
    <t>ПРОЗОРОВА Елизавета</t>
  </si>
  <si>
    <t>17.01.2003</t>
  </si>
  <si>
    <t>Санкт-Петербург, Тюменская область</t>
  </si>
  <si>
    <t>ФАДЕЕВА Екатерина</t>
  </si>
  <si>
    <t>19.02.2002</t>
  </si>
  <si>
    <t>СЪЕДИНА Александра</t>
  </si>
  <si>
    <t>01.07.1993</t>
  </si>
  <si>
    <t>Санкт-Петербург, Хабаровский край</t>
  </si>
  <si>
    <t>КАЗАНЦЕВА Виктория</t>
  </si>
  <si>
    <t>10.08.1998</t>
  </si>
  <si>
    <t>Краснодарский край</t>
  </si>
  <si>
    <t>КУЗНЕЦОВА Ирина</t>
  </si>
  <si>
    <t>28.02.1998</t>
  </si>
  <si>
    <t>Санкт-Петербург, Псковская область</t>
  </si>
  <si>
    <t>ЧУЛКОВА София</t>
  </si>
  <si>
    <t>23.08.2002</t>
  </si>
  <si>
    <t>Пензенская область</t>
  </si>
  <si>
    <t>ШАРАХМАТОВА Виктория</t>
  </si>
  <si>
    <t>30.10.2000</t>
  </si>
  <si>
    <t>БОРОНИНА Валерия</t>
  </si>
  <si>
    <t>15.10.2002</t>
  </si>
  <si>
    <t>ФОМИНА Дарья</t>
  </si>
  <si>
    <t>01.04.2002</t>
  </si>
  <si>
    <t>Самарская Область</t>
  </si>
  <si>
    <t>ЕМЕЛЬЯНЕНКО Олеся</t>
  </si>
  <si>
    <t>11.07.2003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</si>
</sst>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17" fillId="0" borderId="0"/>
    <xf numFmtId="0" fontId="2" fillId="0" borderId="0"/>
  </cellStyleXfs>
  <cellXfs count="149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0" fontId="12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vertical="center"/>
    </xf>
    <xf numFmtId="49" fontId="12" fillId="0" borderId="17" xfId="0" applyNumberFormat="1" applyFont="1" applyFill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1" xfId="0" applyFont="1" applyBorder="1" applyAlignment="1">
      <alignment horizontal="right" vertical="center"/>
    </xf>
    <xf numFmtId="0" fontId="12" fillId="0" borderId="2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1" fontId="18" fillId="0" borderId="1" xfId="9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5" fillId="0" borderId="19" xfId="0" applyNumberFormat="1" applyFont="1" applyFill="1" applyBorder="1" applyAlignment="1" applyProtection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23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49" fontId="12" fillId="0" borderId="22" xfId="0" applyNumberFormat="1" applyFont="1" applyFill="1" applyBorder="1" applyAlignment="1">
      <alignment horizontal="right" vertical="center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8" fillId="0" borderId="1" xfId="8" applyFont="1" applyFill="1" applyBorder="1" applyAlignment="1">
      <alignment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49" fontId="12" fillId="0" borderId="2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12" fillId="0" borderId="6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14" fontId="12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14" fontId="12" fillId="0" borderId="2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vertical="center"/>
    </xf>
    <xf numFmtId="14" fontId="12" fillId="0" borderId="5" xfId="0" applyNumberFormat="1" applyFont="1" applyFill="1" applyBorder="1" applyAlignment="1">
      <alignment vertical="center"/>
    </xf>
    <xf numFmtId="14" fontId="12" fillId="0" borderId="5" xfId="0" applyNumberFormat="1" applyFont="1" applyBorder="1" applyAlignment="1">
      <alignment horizontal="right" vertical="center"/>
    </xf>
    <xf numFmtId="14" fontId="12" fillId="0" borderId="21" xfId="0" applyNumberFormat="1" applyFont="1" applyBorder="1" applyAlignment="1">
      <alignment horizontal="right" vertical="center"/>
    </xf>
    <xf numFmtId="14" fontId="5" fillId="0" borderId="25" xfId="0" applyNumberFormat="1" applyFont="1" applyBorder="1" applyAlignment="1">
      <alignment vertical="center"/>
    </xf>
    <xf numFmtId="14" fontId="18" fillId="0" borderId="1" xfId="9" applyNumberFormat="1" applyFont="1" applyFill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0" fontId="15" fillId="3" borderId="1" xfId="3" applyFont="1" applyFill="1" applyBorder="1" applyAlignment="1">
      <alignment horizontal="center" vertical="center" wrapText="1"/>
    </xf>
    <xf numFmtId="14" fontId="12" fillId="0" borderId="3" xfId="0" applyNumberFormat="1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9" fontId="12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1" fillId="2" borderId="24" xfId="0" applyFont="1" applyFill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8" fillId="0" borderId="1" xfId="9" applyFont="1" applyFill="1" applyBorder="1" applyAlignment="1">
      <alignment horizontal="center" vertical="center" wrapText="1"/>
    </xf>
    <xf numFmtId="49" fontId="12" fillId="0" borderId="32" xfId="2" applyNumberFormat="1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49" fontId="12" fillId="0" borderId="4" xfId="2" applyNumberFormat="1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49" fontId="12" fillId="0" borderId="33" xfId="2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6" fillId="2" borderId="1" xfId="3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right" vertical="center"/>
    </xf>
    <xf numFmtId="0" fontId="6" fillId="2" borderId="1" xfId="3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/>
    </xf>
    <xf numFmtId="0" fontId="15" fillId="3" borderId="36" xfId="3" applyFont="1" applyFill="1" applyBorder="1" applyAlignment="1">
      <alignment horizontal="center" vertical="center" wrapText="1"/>
    </xf>
    <xf numFmtId="0" fontId="18" fillId="0" borderId="36" xfId="8" applyFont="1" applyFill="1" applyBorder="1" applyAlignment="1">
      <alignment vertical="center" wrapText="1"/>
    </xf>
    <xf numFmtId="14" fontId="18" fillId="0" borderId="36" xfId="9" applyNumberFormat="1" applyFont="1" applyFill="1" applyBorder="1" applyAlignment="1">
      <alignment horizontal="center" vertical="center" wrapText="1"/>
    </xf>
    <xf numFmtId="164" fontId="15" fillId="0" borderId="36" xfId="0" applyNumberFormat="1" applyFont="1" applyFill="1" applyBorder="1" applyAlignment="1">
      <alignment horizontal="center" vertical="center" wrapText="1"/>
    </xf>
    <xf numFmtId="0" fontId="18" fillId="0" borderId="36" xfId="9" applyFont="1" applyFill="1" applyBorder="1" applyAlignment="1">
      <alignment horizontal="center" vertical="center" wrapText="1"/>
    </xf>
    <xf numFmtId="1" fontId="18" fillId="0" borderId="36" xfId="9" applyNumberFormat="1" applyFont="1" applyFill="1" applyBorder="1" applyAlignment="1">
      <alignment horizontal="center" vertical="center" wrapText="1"/>
    </xf>
    <xf numFmtId="0" fontId="15" fillId="0" borderId="36" xfId="0" applyNumberFormat="1" applyFont="1" applyFill="1" applyBorder="1" applyAlignment="1" applyProtection="1">
      <alignment horizontal="center" vertical="center"/>
    </xf>
    <xf numFmtId="0" fontId="15" fillId="0" borderId="37" xfId="0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2" borderId="30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4" fontId="6" fillId="2" borderId="30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</cellXfs>
  <cellStyles count="10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" xfId="8"/>
    <cellStyle name="Обычный_ID4938_RS_1" xfId="9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190500</xdr:colOff>
      <xdr:row>0</xdr:row>
      <xdr:rowOff>65013</xdr:rowOff>
    </xdr:from>
    <xdr:to>
      <xdr:col>31</xdr:col>
      <xdr:colOff>1041660</xdr:colOff>
      <xdr:row>3</xdr:row>
      <xdr:rowOff>97700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33964" y="65013"/>
          <a:ext cx="851160" cy="930758"/>
        </a:xfrm>
        <a:prstGeom prst="rect">
          <a:avLst/>
        </a:prstGeom>
      </xdr:spPr>
    </xdr:pic>
    <xdr:clientData/>
  </xdr:twoCellAnchor>
  <xdr:twoCellAnchor editAs="oneCell">
    <xdr:from>
      <xdr:col>0</xdr:col>
      <xdr:colOff>76196</xdr:colOff>
      <xdr:row>0</xdr:row>
      <xdr:rowOff>32656</xdr:rowOff>
    </xdr:from>
    <xdr:to>
      <xdr:col>1</xdr:col>
      <xdr:colOff>462642</xdr:colOff>
      <xdr:row>3</xdr:row>
      <xdr:rowOff>40822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C8A78053-2B96-4560-A460-6FDFCECE7149}"/>
            </a:ext>
          </a:extLst>
        </xdr:cNvPr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6" y="32656"/>
          <a:ext cx="849089" cy="906237"/>
        </a:xfrm>
        <a:prstGeom prst="rect">
          <a:avLst/>
        </a:prstGeom>
      </xdr:spPr>
    </xdr:pic>
    <xdr:clientData/>
  </xdr:twoCellAnchor>
  <xdr:twoCellAnchor editAs="oneCell">
    <xdr:from>
      <xdr:col>2</xdr:col>
      <xdr:colOff>403589</xdr:colOff>
      <xdr:row>0</xdr:row>
      <xdr:rowOff>43544</xdr:rowOff>
    </xdr:from>
    <xdr:to>
      <xdr:col>3</xdr:col>
      <xdr:colOff>639537</xdr:colOff>
      <xdr:row>3</xdr:row>
      <xdr:rowOff>81643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6C61E58C-3D6F-454A-8F7B-009B27FA1AE4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6910" y="43544"/>
          <a:ext cx="1446984" cy="936170"/>
        </a:xfrm>
        <a:prstGeom prst="rect">
          <a:avLst/>
        </a:prstGeom>
      </xdr:spPr>
    </xdr:pic>
    <xdr:clientData/>
  </xdr:twoCellAnchor>
  <xdr:twoCellAnchor>
    <xdr:from>
      <xdr:col>29</xdr:col>
      <xdr:colOff>421821</xdr:colOff>
      <xdr:row>0</xdr:row>
      <xdr:rowOff>149680</xdr:rowOff>
    </xdr:from>
    <xdr:to>
      <xdr:col>30</xdr:col>
      <xdr:colOff>570151</xdr:colOff>
      <xdr:row>3</xdr:row>
      <xdr:rowOff>95045</xdr:rowOff>
    </xdr:to>
    <xdr:pic>
      <xdr:nvPicPr>
        <xdr:cNvPr id="5" name="Picture 1" descr="депа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028964" y="149680"/>
          <a:ext cx="842294" cy="843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2"/>
  <sheetViews>
    <sheetView tabSelected="1" view="pageBreakPreview" zoomScale="70" zoomScaleNormal="90" zoomScaleSheetLayoutView="70" workbookViewId="0">
      <selection activeCell="A3" sqref="A3:AF3"/>
    </sheetView>
  </sheetViews>
  <sheetFormatPr defaultColWidth="9.140625" defaultRowHeight="12.75" x14ac:dyDescent="0.2"/>
  <cols>
    <col min="1" max="1" width="7" style="1" customWidth="1"/>
    <col min="2" max="2" width="7.85546875" style="13" customWidth="1"/>
    <col min="3" max="3" width="18.140625" style="13" customWidth="1"/>
    <col min="4" max="4" width="27.140625" style="1" customWidth="1"/>
    <col min="5" max="5" width="12.28515625" style="68" customWidth="1"/>
    <col min="6" max="6" width="8.85546875" style="1" customWidth="1"/>
    <col min="7" max="7" width="28.42578125" style="1" customWidth="1"/>
    <col min="8" max="27" width="3.7109375" style="1" customWidth="1"/>
    <col min="28" max="28" width="10.7109375" style="1" customWidth="1"/>
    <col min="29" max="29" width="10.28515625" style="1" customWidth="1"/>
    <col min="30" max="30" width="10.42578125" style="1" customWidth="1"/>
    <col min="31" max="31" width="13.140625" style="1" customWidth="1"/>
    <col min="32" max="32" width="18.7109375" style="1" customWidth="1"/>
    <col min="33" max="16384" width="9.140625" style="1"/>
  </cols>
  <sheetData>
    <row r="1" spans="1:32" ht="23.25" customHeight="1" x14ac:dyDescent="0.2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</row>
    <row r="2" spans="1:32" ht="23.25" customHeight="1" x14ac:dyDescent="0.2">
      <c r="A2" s="109" t="s">
        <v>45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</row>
    <row r="3" spans="1:32" ht="23.25" customHeight="1" x14ac:dyDescent="0.2">
      <c r="A3" s="109" t="s">
        <v>10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</row>
    <row r="4" spans="1:32" ht="23.25" customHeight="1" x14ac:dyDescent="0.2">
      <c r="A4" s="109" t="s">
        <v>25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</row>
    <row r="5" spans="1:32" ht="9" customHeight="1" x14ac:dyDescent="0.2">
      <c r="A5" s="109" t="s">
        <v>46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</row>
    <row r="6" spans="1:32" s="2" customFormat="1" ht="20.25" customHeight="1" x14ac:dyDescent="0.2">
      <c r="A6" s="112" t="s">
        <v>52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</row>
    <row r="7" spans="1:32" s="2" customFormat="1" ht="18" customHeight="1" x14ac:dyDescent="0.2">
      <c r="A7" s="113" t="s">
        <v>16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</row>
    <row r="8" spans="1:32" s="2" customFormat="1" ht="3" customHeight="1" thickBot="1" x14ac:dyDescent="0.25">
      <c r="A8" s="113" t="s">
        <v>46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</row>
    <row r="9" spans="1:32" ht="24" customHeight="1" thickTop="1" x14ac:dyDescent="0.2">
      <c r="A9" s="114" t="s">
        <v>22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6"/>
    </row>
    <row r="10" spans="1:32" ht="18" customHeight="1" x14ac:dyDescent="0.2">
      <c r="A10" s="146" t="s">
        <v>40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8"/>
    </row>
    <row r="11" spans="1:32" ht="19.5" customHeight="1" x14ac:dyDescent="0.2">
      <c r="A11" s="146" t="s">
        <v>65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8"/>
    </row>
    <row r="12" spans="1:32" ht="3.75" customHeight="1" x14ac:dyDescent="0.2">
      <c r="A12" s="138" t="s">
        <v>46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40"/>
    </row>
    <row r="13" spans="1:32" ht="15.75" x14ac:dyDescent="0.2">
      <c r="A13" s="33" t="s">
        <v>54</v>
      </c>
      <c r="B13" s="19"/>
      <c r="C13" s="56"/>
      <c r="D13" s="55"/>
      <c r="E13" s="57"/>
      <c r="F13" s="4"/>
      <c r="G13" s="73" t="s">
        <v>56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5"/>
      <c r="AF13" s="46" t="s">
        <v>47</v>
      </c>
    </row>
    <row r="14" spans="1:32" ht="15.75" x14ac:dyDescent="0.2">
      <c r="A14" s="16" t="s">
        <v>55</v>
      </c>
      <c r="B14" s="12"/>
      <c r="C14" s="12"/>
      <c r="D14" s="70"/>
      <c r="E14" s="58"/>
      <c r="F14" s="5"/>
      <c r="G14" s="74" t="s">
        <v>57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47"/>
      <c r="AF14" s="48" t="s">
        <v>66</v>
      </c>
    </row>
    <row r="15" spans="1:32" ht="15" x14ac:dyDescent="0.2">
      <c r="A15" s="119" t="s">
        <v>9</v>
      </c>
      <c r="B15" s="120"/>
      <c r="C15" s="120"/>
      <c r="D15" s="120"/>
      <c r="E15" s="120"/>
      <c r="F15" s="120"/>
      <c r="G15" s="121"/>
      <c r="H15" s="122" t="s">
        <v>1</v>
      </c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3"/>
    </row>
    <row r="16" spans="1:32" ht="15" x14ac:dyDescent="0.2">
      <c r="A16" s="17" t="s">
        <v>18</v>
      </c>
      <c r="B16" s="34"/>
      <c r="C16" s="34"/>
      <c r="D16" s="10"/>
      <c r="E16" s="59"/>
      <c r="F16" s="10"/>
      <c r="G16" s="11" t="s">
        <v>46</v>
      </c>
      <c r="H16" s="9" t="s">
        <v>48</v>
      </c>
      <c r="I16" s="27"/>
      <c r="J16" s="27"/>
      <c r="K16" s="27"/>
      <c r="L16" s="27"/>
      <c r="M16" s="27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26"/>
      <c r="AF16" s="18"/>
    </row>
    <row r="17" spans="1:32" ht="15" x14ac:dyDescent="0.2">
      <c r="A17" s="17" t="s">
        <v>19</v>
      </c>
      <c r="B17" s="26"/>
      <c r="C17" s="26"/>
      <c r="D17" s="7"/>
      <c r="E17" s="60"/>
      <c r="F17" s="7"/>
      <c r="G17" s="8" t="s">
        <v>53</v>
      </c>
      <c r="H17" s="9" t="s">
        <v>38</v>
      </c>
      <c r="I17" s="27"/>
      <c r="J17" s="27"/>
      <c r="K17" s="27"/>
      <c r="L17" s="27"/>
      <c r="M17" s="27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26"/>
      <c r="AF17" s="18"/>
    </row>
    <row r="18" spans="1:32" ht="15" x14ac:dyDescent="0.2">
      <c r="A18" s="17" t="s">
        <v>20</v>
      </c>
      <c r="B18" s="34"/>
      <c r="C18" s="34"/>
      <c r="D18" s="8"/>
      <c r="E18" s="59"/>
      <c r="F18" s="10"/>
      <c r="G18" s="8" t="s">
        <v>58</v>
      </c>
      <c r="H18" s="9" t="s">
        <v>60</v>
      </c>
      <c r="I18" s="27"/>
      <c r="J18" s="27"/>
      <c r="K18" s="27"/>
      <c r="L18" s="27"/>
      <c r="M18" s="27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26"/>
      <c r="AF18" s="18"/>
    </row>
    <row r="19" spans="1:32" ht="16.5" thickBot="1" x14ac:dyDescent="0.25">
      <c r="A19" s="37" t="s">
        <v>15</v>
      </c>
      <c r="B19" s="24"/>
      <c r="C19" s="24"/>
      <c r="D19" s="23"/>
      <c r="E19" s="61"/>
      <c r="F19" s="36"/>
      <c r="G19" s="96" t="s">
        <v>59</v>
      </c>
      <c r="H19" s="38" t="s">
        <v>39</v>
      </c>
      <c r="I19" s="39"/>
      <c r="J19" s="39"/>
      <c r="K19" s="39"/>
      <c r="L19" s="39"/>
      <c r="M19" s="39"/>
      <c r="N19" s="24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54">
        <v>30</v>
      </c>
      <c r="AF19" s="40" t="s">
        <v>67</v>
      </c>
    </row>
    <row r="20" spans="1:32" ht="6.75" customHeight="1" thickTop="1" thickBot="1" x14ac:dyDescent="0.25">
      <c r="A20" s="21"/>
      <c r="B20" s="20"/>
      <c r="C20" s="20"/>
      <c r="D20" s="21"/>
      <c r="E20" s="62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</row>
    <row r="21" spans="1:32" s="35" customFormat="1" ht="21.75" customHeight="1" thickTop="1" x14ac:dyDescent="0.2">
      <c r="A21" s="124" t="s">
        <v>7</v>
      </c>
      <c r="B21" s="110" t="s">
        <v>12</v>
      </c>
      <c r="C21" s="110" t="s">
        <v>43</v>
      </c>
      <c r="D21" s="110" t="s">
        <v>2</v>
      </c>
      <c r="E21" s="117" t="s">
        <v>37</v>
      </c>
      <c r="F21" s="110" t="s">
        <v>8</v>
      </c>
      <c r="G21" s="110" t="s">
        <v>13</v>
      </c>
      <c r="H21" s="141" t="s">
        <v>17</v>
      </c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10" t="s">
        <v>42</v>
      </c>
      <c r="AC21" s="110" t="s">
        <v>26</v>
      </c>
      <c r="AD21" s="110" t="s">
        <v>27</v>
      </c>
      <c r="AE21" s="142" t="s">
        <v>24</v>
      </c>
      <c r="AF21" s="144" t="s">
        <v>14</v>
      </c>
    </row>
    <row r="22" spans="1:32" s="35" customFormat="1" ht="18" customHeight="1" x14ac:dyDescent="0.2">
      <c r="A22" s="125"/>
      <c r="B22" s="111"/>
      <c r="C22" s="111"/>
      <c r="D22" s="111"/>
      <c r="E22" s="118"/>
      <c r="F22" s="111"/>
      <c r="G22" s="111"/>
      <c r="H22" s="95">
        <v>1</v>
      </c>
      <c r="I22" s="95">
        <v>2</v>
      </c>
      <c r="J22" s="95">
        <v>3</v>
      </c>
      <c r="K22" s="95">
        <v>4</v>
      </c>
      <c r="L22" s="95">
        <v>5</v>
      </c>
      <c r="M22" s="95">
        <v>6</v>
      </c>
      <c r="N22" s="95">
        <v>7</v>
      </c>
      <c r="O22" s="95">
        <v>8</v>
      </c>
      <c r="P22" s="95">
        <v>9</v>
      </c>
      <c r="Q22" s="95">
        <v>10</v>
      </c>
      <c r="R22" s="95">
        <v>11</v>
      </c>
      <c r="S22" s="95">
        <v>12</v>
      </c>
      <c r="T22" s="95">
        <v>13</v>
      </c>
      <c r="U22" s="97">
        <v>14</v>
      </c>
      <c r="V22" s="97">
        <v>15</v>
      </c>
      <c r="W22" s="97">
        <v>16</v>
      </c>
      <c r="X22" s="97">
        <v>17</v>
      </c>
      <c r="Y22" s="97">
        <v>18</v>
      </c>
      <c r="Z22" s="97">
        <v>19</v>
      </c>
      <c r="AA22" s="97">
        <v>20</v>
      </c>
      <c r="AB22" s="111"/>
      <c r="AC22" s="111"/>
      <c r="AD22" s="111"/>
      <c r="AE22" s="143"/>
      <c r="AF22" s="145"/>
    </row>
    <row r="23" spans="1:32" s="3" customFormat="1" ht="28.5" customHeight="1" x14ac:dyDescent="0.2">
      <c r="A23" s="41">
        <v>1</v>
      </c>
      <c r="B23" s="42">
        <v>3</v>
      </c>
      <c r="C23" s="69">
        <v>10036018306</v>
      </c>
      <c r="D23" s="43" t="s">
        <v>68</v>
      </c>
      <c r="E23" s="63" t="s">
        <v>69</v>
      </c>
      <c r="F23" s="44" t="s">
        <v>23</v>
      </c>
      <c r="G23" s="87" t="s">
        <v>70</v>
      </c>
      <c r="H23" s="30"/>
      <c r="I23" s="30"/>
      <c r="J23" s="30">
        <v>1</v>
      </c>
      <c r="K23" s="30"/>
      <c r="L23" s="30"/>
      <c r="M23" s="30">
        <v>1</v>
      </c>
      <c r="N23" s="30">
        <v>5</v>
      </c>
      <c r="O23" s="30">
        <v>5</v>
      </c>
      <c r="P23" s="30">
        <v>5</v>
      </c>
      <c r="Q23" s="30">
        <v>5</v>
      </c>
      <c r="R23" s="30">
        <v>5</v>
      </c>
      <c r="S23" s="30">
        <v>5</v>
      </c>
      <c r="T23" s="30">
        <v>5</v>
      </c>
      <c r="U23" s="30">
        <v>5</v>
      </c>
      <c r="V23" s="30">
        <v>5</v>
      </c>
      <c r="W23" s="30">
        <v>5</v>
      </c>
      <c r="X23" s="30">
        <v>5</v>
      </c>
      <c r="Y23" s="30">
        <v>5</v>
      </c>
      <c r="Z23" s="30">
        <v>5</v>
      </c>
      <c r="AA23" s="30">
        <v>5</v>
      </c>
      <c r="AB23" s="30">
        <v>1</v>
      </c>
      <c r="AC23" s="30">
        <f>SUM(H23:AA23)</f>
        <v>72</v>
      </c>
      <c r="AD23" s="30"/>
      <c r="AE23" s="31"/>
      <c r="AF23" s="32"/>
    </row>
    <row r="24" spans="1:32" s="3" customFormat="1" ht="28.5" customHeight="1" x14ac:dyDescent="0.2">
      <c r="A24" s="41">
        <v>2</v>
      </c>
      <c r="B24" s="42">
        <v>4</v>
      </c>
      <c r="C24" s="69">
        <v>10036064681</v>
      </c>
      <c r="D24" s="43" t="s">
        <v>71</v>
      </c>
      <c r="E24" s="63" t="s">
        <v>72</v>
      </c>
      <c r="F24" s="44" t="s">
        <v>34</v>
      </c>
      <c r="G24" s="87" t="s">
        <v>73</v>
      </c>
      <c r="H24" s="30">
        <v>5</v>
      </c>
      <c r="I24" s="30">
        <v>3</v>
      </c>
      <c r="J24" s="30">
        <v>5</v>
      </c>
      <c r="K24" s="30">
        <v>3</v>
      </c>
      <c r="L24" s="30">
        <v>1</v>
      </c>
      <c r="M24" s="30"/>
      <c r="N24" s="30"/>
      <c r="O24" s="30"/>
      <c r="P24" s="30">
        <v>3</v>
      </c>
      <c r="Q24" s="30">
        <v>3</v>
      </c>
      <c r="R24" s="30">
        <v>3</v>
      </c>
      <c r="S24" s="30">
        <v>2</v>
      </c>
      <c r="T24" s="30">
        <v>3</v>
      </c>
      <c r="U24" s="30">
        <v>2</v>
      </c>
      <c r="V24" s="30">
        <v>3</v>
      </c>
      <c r="W24" s="30">
        <v>2</v>
      </c>
      <c r="X24" s="30">
        <v>2</v>
      </c>
      <c r="Y24" s="30">
        <v>3</v>
      </c>
      <c r="Z24" s="30">
        <v>3</v>
      </c>
      <c r="AA24" s="30">
        <v>3</v>
      </c>
      <c r="AB24" s="30">
        <v>2</v>
      </c>
      <c r="AC24" s="30">
        <f>SUM(H24:AA24)</f>
        <v>49</v>
      </c>
      <c r="AD24" s="30"/>
      <c r="AE24" s="31"/>
      <c r="AF24" s="32"/>
    </row>
    <row r="25" spans="1:32" s="3" customFormat="1" ht="28.5" customHeight="1" x14ac:dyDescent="0.2">
      <c r="A25" s="41">
        <v>3</v>
      </c>
      <c r="B25" s="42">
        <v>6</v>
      </c>
      <c r="C25" s="69">
        <v>10036034975</v>
      </c>
      <c r="D25" s="43" t="s">
        <v>74</v>
      </c>
      <c r="E25" s="63" t="s">
        <v>75</v>
      </c>
      <c r="F25" s="44" t="s">
        <v>34</v>
      </c>
      <c r="G25" s="87" t="s">
        <v>76</v>
      </c>
      <c r="H25" s="30">
        <v>3</v>
      </c>
      <c r="I25" s="30">
        <v>5</v>
      </c>
      <c r="J25" s="30">
        <v>3</v>
      </c>
      <c r="K25" s="30">
        <v>5</v>
      </c>
      <c r="L25" s="30">
        <v>2</v>
      </c>
      <c r="M25" s="30">
        <v>2</v>
      </c>
      <c r="N25" s="30">
        <v>3</v>
      </c>
      <c r="O25" s="30">
        <v>1</v>
      </c>
      <c r="P25" s="30">
        <v>1</v>
      </c>
      <c r="Q25" s="30">
        <v>2</v>
      </c>
      <c r="R25" s="30"/>
      <c r="S25" s="30"/>
      <c r="T25" s="30">
        <v>1</v>
      </c>
      <c r="U25" s="30"/>
      <c r="V25" s="30">
        <v>1</v>
      </c>
      <c r="W25" s="30">
        <v>3</v>
      </c>
      <c r="X25" s="30">
        <v>3</v>
      </c>
      <c r="Y25" s="30"/>
      <c r="Z25" s="30">
        <v>2</v>
      </c>
      <c r="AA25" s="30">
        <v>2</v>
      </c>
      <c r="AB25" s="30">
        <v>3</v>
      </c>
      <c r="AC25" s="30">
        <f>SUM(H25:AA25)</f>
        <v>39</v>
      </c>
      <c r="AD25" s="30"/>
      <c r="AE25" s="31"/>
      <c r="AF25" s="32"/>
    </row>
    <row r="26" spans="1:32" s="3" customFormat="1" ht="28.5" customHeight="1" x14ac:dyDescent="0.2">
      <c r="A26" s="41">
        <v>4</v>
      </c>
      <c r="B26" s="42">
        <v>2</v>
      </c>
      <c r="C26" s="69">
        <v>10050875369</v>
      </c>
      <c r="D26" s="43" t="s">
        <v>77</v>
      </c>
      <c r="E26" s="63" t="s">
        <v>78</v>
      </c>
      <c r="F26" s="44" t="s">
        <v>23</v>
      </c>
      <c r="G26" s="87" t="s">
        <v>73</v>
      </c>
      <c r="H26" s="30">
        <v>1</v>
      </c>
      <c r="I26" s="30">
        <v>1</v>
      </c>
      <c r="J26" s="30"/>
      <c r="K26" s="30">
        <v>1</v>
      </c>
      <c r="L26" s="30">
        <v>3</v>
      </c>
      <c r="M26" s="30">
        <v>5</v>
      </c>
      <c r="N26" s="30">
        <v>1</v>
      </c>
      <c r="O26" s="30">
        <v>3</v>
      </c>
      <c r="P26" s="30">
        <v>2</v>
      </c>
      <c r="Q26" s="30">
        <v>1</v>
      </c>
      <c r="R26" s="30">
        <v>2</v>
      </c>
      <c r="S26" s="30">
        <v>3</v>
      </c>
      <c r="T26" s="30">
        <v>2</v>
      </c>
      <c r="U26" s="30">
        <v>3</v>
      </c>
      <c r="V26" s="30">
        <v>2</v>
      </c>
      <c r="W26" s="30">
        <v>1</v>
      </c>
      <c r="X26" s="30">
        <v>1</v>
      </c>
      <c r="Y26" s="30">
        <v>2</v>
      </c>
      <c r="Z26" s="30">
        <v>1</v>
      </c>
      <c r="AA26" s="30"/>
      <c r="AB26" s="30">
        <v>6</v>
      </c>
      <c r="AC26" s="30">
        <f>SUM(H26:AA26)</f>
        <v>35</v>
      </c>
      <c r="AD26" s="30"/>
      <c r="AE26" s="31"/>
      <c r="AF26" s="32"/>
    </row>
    <row r="27" spans="1:32" s="3" customFormat="1" ht="28.5" customHeight="1" x14ac:dyDescent="0.2">
      <c r="A27" s="41">
        <v>5</v>
      </c>
      <c r="B27" s="42">
        <v>5</v>
      </c>
      <c r="C27" s="69">
        <v>10091997915</v>
      </c>
      <c r="D27" s="43" t="s">
        <v>79</v>
      </c>
      <c r="E27" s="63" t="s">
        <v>80</v>
      </c>
      <c r="F27" s="44" t="s">
        <v>23</v>
      </c>
      <c r="G27" s="87" t="s">
        <v>81</v>
      </c>
      <c r="H27" s="30"/>
      <c r="I27" s="30">
        <v>2</v>
      </c>
      <c r="J27" s="30">
        <v>2</v>
      </c>
      <c r="K27" s="30">
        <v>2</v>
      </c>
      <c r="L27" s="30">
        <v>5</v>
      </c>
      <c r="M27" s="30">
        <v>3</v>
      </c>
      <c r="N27" s="30">
        <v>2</v>
      </c>
      <c r="O27" s="30">
        <v>2</v>
      </c>
      <c r="P27" s="30"/>
      <c r="Q27" s="30"/>
      <c r="R27" s="30">
        <v>1</v>
      </c>
      <c r="S27" s="30">
        <v>1</v>
      </c>
      <c r="T27" s="30"/>
      <c r="U27" s="30">
        <v>1</v>
      </c>
      <c r="V27" s="30"/>
      <c r="W27" s="30"/>
      <c r="X27" s="30"/>
      <c r="Y27" s="30">
        <v>1</v>
      </c>
      <c r="Z27" s="30"/>
      <c r="AA27" s="30"/>
      <c r="AB27" s="30">
        <v>5</v>
      </c>
      <c r="AC27" s="30">
        <f t="shared" ref="AC27:AC30" si="0">SUM(H27:AA27)</f>
        <v>22</v>
      </c>
      <c r="AD27" s="30"/>
      <c r="AE27" s="31"/>
      <c r="AF27" s="32"/>
    </row>
    <row r="28" spans="1:32" s="3" customFormat="1" ht="28.5" customHeight="1" x14ac:dyDescent="0.2">
      <c r="A28" s="41">
        <v>6</v>
      </c>
      <c r="B28" s="42">
        <v>8</v>
      </c>
      <c r="C28" s="69">
        <v>10114015396</v>
      </c>
      <c r="D28" s="43" t="s">
        <v>82</v>
      </c>
      <c r="E28" s="63" t="s">
        <v>83</v>
      </c>
      <c r="F28" s="44" t="s">
        <v>41</v>
      </c>
      <c r="G28" s="87" t="s">
        <v>84</v>
      </c>
      <c r="H28" s="30">
        <v>2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>
        <v>7</v>
      </c>
      <c r="AC28" s="30">
        <f t="shared" si="0"/>
        <v>2</v>
      </c>
      <c r="AD28" s="30"/>
      <c r="AE28" s="31"/>
      <c r="AF28" s="32"/>
    </row>
    <row r="29" spans="1:32" s="3" customFormat="1" ht="28.5" customHeight="1" x14ac:dyDescent="0.2">
      <c r="A29" s="41">
        <v>7</v>
      </c>
      <c r="B29" s="42">
        <v>1</v>
      </c>
      <c r="C29" s="69">
        <v>10023500858</v>
      </c>
      <c r="D29" s="43" t="s">
        <v>85</v>
      </c>
      <c r="E29" s="63" t="s">
        <v>86</v>
      </c>
      <c r="F29" s="44" t="s">
        <v>23</v>
      </c>
      <c r="G29" s="87" t="s">
        <v>87</v>
      </c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>
        <v>1</v>
      </c>
      <c r="AB29" s="30">
        <v>4</v>
      </c>
      <c r="AC29" s="30">
        <f t="shared" si="0"/>
        <v>1</v>
      </c>
      <c r="AD29" s="30"/>
      <c r="AE29" s="31"/>
      <c r="AF29" s="32"/>
    </row>
    <row r="30" spans="1:32" s="3" customFormat="1" ht="28.5" customHeight="1" x14ac:dyDescent="0.2">
      <c r="A30" s="41">
        <v>8</v>
      </c>
      <c r="B30" s="42">
        <v>7</v>
      </c>
      <c r="C30" s="69">
        <v>10059365091</v>
      </c>
      <c r="D30" s="43" t="s">
        <v>88</v>
      </c>
      <c r="E30" s="63" t="s">
        <v>89</v>
      </c>
      <c r="F30" s="44" t="s">
        <v>34</v>
      </c>
      <c r="G30" s="87" t="s">
        <v>90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>
        <v>8</v>
      </c>
      <c r="AC30" s="30"/>
      <c r="AD30" s="30"/>
      <c r="AE30" s="31"/>
      <c r="AF30" s="32"/>
    </row>
    <row r="31" spans="1:32" s="3" customFormat="1" ht="28.5" customHeight="1" x14ac:dyDescent="0.2">
      <c r="A31" s="41">
        <v>9</v>
      </c>
      <c r="B31" s="42">
        <v>9</v>
      </c>
      <c r="C31" s="69">
        <v>10034976059</v>
      </c>
      <c r="D31" s="43" t="s">
        <v>91</v>
      </c>
      <c r="E31" s="63" t="s">
        <v>92</v>
      </c>
      <c r="F31" s="44" t="s">
        <v>41</v>
      </c>
      <c r="G31" s="87" t="s">
        <v>84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>
        <v>9</v>
      </c>
      <c r="AC31" s="30"/>
      <c r="AD31" s="30"/>
      <c r="AE31" s="31"/>
      <c r="AF31" s="32"/>
    </row>
    <row r="32" spans="1:32" s="3" customFormat="1" ht="28.5" customHeight="1" x14ac:dyDescent="0.2">
      <c r="A32" s="41">
        <v>10</v>
      </c>
      <c r="B32" s="42">
        <v>11</v>
      </c>
      <c r="C32" s="69">
        <v>10036014666</v>
      </c>
      <c r="D32" s="43" t="s">
        <v>93</v>
      </c>
      <c r="E32" s="63" t="s">
        <v>94</v>
      </c>
      <c r="F32" s="44" t="s">
        <v>23</v>
      </c>
      <c r="G32" s="87" t="s">
        <v>44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>
        <v>10</v>
      </c>
      <c r="AC32" s="30"/>
      <c r="AD32" s="30"/>
      <c r="AE32" s="31"/>
      <c r="AF32" s="32"/>
    </row>
    <row r="33" spans="1:32" s="3" customFormat="1" ht="28.5" customHeight="1" x14ac:dyDescent="0.2">
      <c r="A33" s="41">
        <v>11</v>
      </c>
      <c r="B33" s="42">
        <v>19</v>
      </c>
      <c r="C33" s="69">
        <v>10083380473</v>
      </c>
      <c r="D33" s="43" t="s">
        <v>95</v>
      </c>
      <c r="E33" s="63" t="s">
        <v>96</v>
      </c>
      <c r="F33" s="44" t="s">
        <v>23</v>
      </c>
      <c r="G33" s="87" t="s">
        <v>97</v>
      </c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>
        <v>11</v>
      </c>
      <c r="AC33" s="30"/>
      <c r="AD33" s="30"/>
      <c r="AE33" s="31"/>
      <c r="AF33" s="32"/>
    </row>
    <row r="34" spans="1:32" s="3" customFormat="1" ht="28.5" customHeight="1" thickBot="1" x14ac:dyDescent="0.25">
      <c r="A34" s="99">
        <v>12</v>
      </c>
      <c r="B34" s="100">
        <v>21</v>
      </c>
      <c r="C34" s="101">
        <v>10036032046</v>
      </c>
      <c r="D34" s="102" t="s">
        <v>98</v>
      </c>
      <c r="E34" s="103" t="s">
        <v>99</v>
      </c>
      <c r="F34" s="104" t="s">
        <v>34</v>
      </c>
      <c r="G34" s="105" t="s">
        <v>97</v>
      </c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>
        <v>12</v>
      </c>
      <c r="AC34" s="106"/>
      <c r="AD34" s="106"/>
      <c r="AE34" s="107"/>
      <c r="AF34" s="108"/>
    </row>
    <row r="35" spans="1:32" ht="8.25" customHeight="1" thickTop="1" thickBot="1" x14ac:dyDescent="0.25">
      <c r="A35" s="21"/>
      <c r="B35" s="20"/>
      <c r="C35" s="20"/>
      <c r="D35" s="21"/>
      <c r="E35" s="62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</row>
    <row r="36" spans="1:32" ht="15.75" thickTop="1" x14ac:dyDescent="0.2">
      <c r="A36" s="128" t="s">
        <v>5</v>
      </c>
      <c r="B36" s="129"/>
      <c r="C36" s="129"/>
      <c r="D36" s="129"/>
      <c r="E36" s="85"/>
      <c r="F36" s="85"/>
      <c r="G36" s="129" t="s">
        <v>6</v>
      </c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31"/>
    </row>
    <row r="37" spans="1:32" ht="15" x14ac:dyDescent="0.2">
      <c r="A37" s="86" t="s">
        <v>61</v>
      </c>
      <c r="B37" s="26"/>
      <c r="C37" s="82"/>
      <c r="D37" s="19"/>
      <c r="E37" s="64"/>
      <c r="F37" s="19"/>
      <c r="G37" s="28" t="s">
        <v>35</v>
      </c>
      <c r="H37" s="52">
        <v>5</v>
      </c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D37" s="49"/>
      <c r="AE37" s="88" t="s">
        <v>33</v>
      </c>
      <c r="AF37" s="89">
        <f>COUNTIF(F23:F34,"ЗМС")</f>
        <v>0</v>
      </c>
    </row>
    <row r="38" spans="1:32" ht="15" x14ac:dyDescent="0.2">
      <c r="A38" s="86" t="s">
        <v>62</v>
      </c>
      <c r="B38" s="26"/>
      <c r="C38" s="83"/>
      <c r="D38" s="25"/>
      <c r="E38" s="65"/>
      <c r="F38" s="25"/>
      <c r="G38" s="28" t="s">
        <v>28</v>
      </c>
      <c r="H38" s="52">
        <f>H39+H43</f>
        <v>12</v>
      </c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D38" s="14"/>
      <c r="AE38" s="90" t="s">
        <v>21</v>
      </c>
      <c r="AF38" s="91">
        <f>COUNTIF(F23:F34,"МСМК")</f>
        <v>0</v>
      </c>
    </row>
    <row r="39" spans="1:32" ht="15" x14ac:dyDescent="0.2">
      <c r="A39" s="86" t="s">
        <v>63</v>
      </c>
      <c r="B39" s="26"/>
      <c r="C39" s="53"/>
      <c r="D39" s="25"/>
      <c r="E39" s="65"/>
      <c r="F39" s="25"/>
      <c r="G39" s="28" t="s">
        <v>29</v>
      </c>
      <c r="H39" s="52">
        <f>H40+H41+H42</f>
        <v>12</v>
      </c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D39" s="14"/>
      <c r="AE39" s="90" t="s">
        <v>23</v>
      </c>
      <c r="AF39" s="91">
        <f>COUNTIF(F23:F34,"МС")</f>
        <v>6</v>
      </c>
    </row>
    <row r="40" spans="1:32" ht="15" x14ac:dyDescent="0.2">
      <c r="A40" s="86" t="s">
        <v>64</v>
      </c>
      <c r="B40" s="26"/>
      <c r="C40" s="53"/>
      <c r="D40" s="25"/>
      <c r="E40" s="65"/>
      <c r="F40" s="25"/>
      <c r="G40" s="28" t="s">
        <v>30</v>
      </c>
      <c r="H40" s="52">
        <f>COUNT(A23:A34)</f>
        <v>12</v>
      </c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D40" s="14"/>
      <c r="AE40" s="90" t="s">
        <v>34</v>
      </c>
      <c r="AF40" s="91">
        <f>COUNTIF(F23:F34,"КМС")</f>
        <v>4</v>
      </c>
    </row>
    <row r="41" spans="1:32" ht="15" x14ac:dyDescent="0.2">
      <c r="A41" s="50"/>
      <c r="B41" s="7"/>
      <c r="C41" s="84"/>
      <c r="D41" s="25"/>
      <c r="E41" s="65"/>
      <c r="F41" s="25"/>
      <c r="G41" s="28" t="s">
        <v>31</v>
      </c>
      <c r="H41" s="52">
        <f>COUNTIF(A23:A34,"НФ")</f>
        <v>0</v>
      </c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D41" s="14"/>
      <c r="AE41" s="90" t="s">
        <v>41</v>
      </c>
      <c r="AF41" s="91">
        <f>COUNTIF(F23:F34,"1 СР")</f>
        <v>2</v>
      </c>
    </row>
    <row r="42" spans="1:32" ht="15" x14ac:dyDescent="0.2">
      <c r="A42" s="29"/>
      <c r="B42" s="26"/>
      <c r="C42" s="53"/>
      <c r="D42" s="25"/>
      <c r="E42" s="65"/>
      <c r="F42" s="25"/>
      <c r="G42" s="28" t="s">
        <v>36</v>
      </c>
      <c r="H42" s="52">
        <f>COUNTIF(A23:A34,"ДСКВ")</f>
        <v>0</v>
      </c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D42" s="14"/>
      <c r="AE42" s="90" t="s">
        <v>50</v>
      </c>
      <c r="AF42" s="91">
        <f>COUNTIF(F23:F34,"2 СР")</f>
        <v>0</v>
      </c>
    </row>
    <row r="43" spans="1:32" ht="15" x14ac:dyDescent="0.2">
      <c r="A43" s="29"/>
      <c r="B43" s="26"/>
      <c r="C43" s="53"/>
      <c r="D43" s="25"/>
      <c r="E43" s="65"/>
      <c r="F43" s="25"/>
      <c r="G43" s="28" t="s">
        <v>32</v>
      </c>
      <c r="H43" s="92">
        <f>COUNTIF(A23:A34,"НС")</f>
        <v>0</v>
      </c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D43" s="14"/>
      <c r="AE43" s="93" t="s">
        <v>51</v>
      </c>
      <c r="AF43" s="94">
        <f>COUNTIF(F23:F34,"3 СР")</f>
        <v>0</v>
      </c>
    </row>
    <row r="44" spans="1:32" ht="4.5" customHeight="1" x14ac:dyDescent="0.2">
      <c r="A44" s="50"/>
      <c r="B44" s="15"/>
      <c r="C44" s="15"/>
      <c r="D44" s="7"/>
      <c r="E44" s="66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51"/>
    </row>
    <row r="45" spans="1:32" ht="15.75" x14ac:dyDescent="0.2">
      <c r="A45" s="126" t="s">
        <v>3</v>
      </c>
      <c r="B45" s="127"/>
      <c r="C45" s="127"/>
      <c r="D45" s="127"/>
      <c r="E45" s="127"/>
      <c r="F45" s="127" t="s">
        <v>11</v>
      </c>
      <c r="G45" s="127"/>
      <c r="H45" s="127"/>
      <c r="I45" s="127"/>
      <c r="J45" s="127"/>
      <c r="K45" s="127"/>
      <c r="L45" s="127" t="s">
        <v>4</v>
      </c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 t="s">
        <v>49</v>
      </c>
      <c r="AC45" s="127"/>
      <c r="AD45" s="127"/>
      <c r="AE45" s="127"/>
      <c r="AF45" s="130"/>
    </row>
    <row r="46" spans="1:32" s="79" customFormat="1" ht="15.75" x14ac:dyDescent="0.2">
      <c r="A46" s="75"/>
      <c r="B46" s="76"/>
      <c r="C46" s="76"/>
      <c r="D46" s="76"/>
      <c r="E46" s="76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8"/>
    </row>
    <row r="47" spans="1:32" s="79" customFormat="1" ht="15.75" x14ac:dyDescent="0.2">
      <c r="A47" s="75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80"/>
    </row>
    <row r="48" spans="1:32" x14ac:dyDescent="0.2">
      <c r="A48" s="134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72"/>
      <c r="AC48" s="135"/>
      <c r="AD48" s="135"/>
      <c r="AE48" s="135"/>
      <c r="AF48" s="136"/>
    </row>
    <row r="49" spans="1:32" x14ac:dyDescent="0.2">
      <c r="A49" s="71"/>
      <c r="B49" s="72"/>
      <c r="C49" s="72"/>
      <c r="D49" s="72"/>
      <c r="E49" s="67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98"/>
      <c r="V49" s="98"/>
      <c r="W49" s="98"/>
      <c r="X49" s="98"/>
      <c r="Y49" s="98"/>
      <c r="Z49" s="72"/>
      <c r="AA49" s="72"/>
      <c r="AB49" s="72"/>
      <c r="AC49" s="72"/>
      <c r="AD49" s="72"/>
      <c r="AE49" s="72"/>
      <c r="AF49" s="81"/>
    </row>
    <row r="50" spans="1:32" x14ac:dyDescent="0.2">
      <c r="A50" s="71"/>
      <c r="B50" s="72"/>
      <c r="C50" s="72"/>
      <c r="D50" s="72"/>
      <c r="E50" s="67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98"/>
      <c r="V50" s="98"/>
      <c r="W50" s="98"/>
      <c r="X50" s="98"/>
      <c r="Y50" s="98"/>
      <c r="Z50" s="72"/>
      <c r="AA50" s="72"/>
      <c r="AB50" s="72"/>
      <c r="AC50" s="72"/>
      <c r="AD50" s="72"/>
      <c r="AE50" s="72"/>
      <c r="AF50" s="81"/>
    </row>
    <row r="51" spans="1:32" ht="16.5" thickBot="1" x14ac:dyDescent="0.25">
      <c r="A51" s="132" t="s">
        <v>46</v>
      </c>
      <c r="B51" s="133"/>
      <c r="C51" s="133"/>
      <c r="D51" s="133"/>
      <c r="E51" s="133"/>
      <c r="F51" s="133" t="str">
        <f>G17</f>
        <v>ЕЛИФЕРОВ А.В. (ВК, г. ВОРОНЕЖ)</v>
      </c>
      <c r="G51" s="133"/>
      <c r="H51" s="133"/>
      <c r="I51" s="133"/>
      <c r="J51" s="133"/>
      <c r="K51" s="133"/>
      <c r="L51" s="133" t="str">
        <f>G18</f>
        <v>АГАПОВА И.А. (1К, г. ВОРОНЕЖ)</v>
      </c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 t="str">
        <f>G19</f>
        <v>КОНДРАТЬЕВА Л.В. (ВК, г. ВОРОНЕЖ)</v>
      </c>
      <c r="AC51" s="133"/>
      <c r="AD51" s="133"/>
      <c r="AE51" s="133"/>
      <c r="AF51" s="137"/>
    </row>
    <row r="52" spans="1:32" ht="13.5" thickTop="1" x14ac:dyDescent="0.2"/>
  </sheetData>
  <sortState ref="B23:AH32">
    <sortCondition descending="1" ref="AC23:AC32"/>
  </sortState>
  <mergeCells count="40">
    <mergeCell ref="A12:AF12"/>
    <mergeCell ref="B21:B22"/>
    <mergeCell ref="C21:C22"/>
    <mergeCell ref="A8:AF8"/>
    <mergeCell ref="H21:AA21"/>
    <mergeCell ref="AB21:AB22"/>
    <mergeCell ref="AC21:AC22"/>
    <mergeCell ref="AE21:AE22"/>
    <mergeCell ref="AF21:AF22"/>
    <mergeCell ref="A10:AF10"/>
    <mergeCell ref="A11:AF11"/>
    <mergeCell ref="A51:E51"/>
    <mergeCell ref="A48:E48"/>
    <mergeCell ref="F48:AA48"/>
    <mergeCell ref="AC48:AF48"/>
    <mergeCell ref="F51:K51"/>
    <mergeCell ref="L51:AA51"/>
    <mergeCell ref="AB51:AF51"/>
    <mergeCell ref="A45:E45"/>
    <mergeCell ref="A36:D36"/>
    <mergeCell ref="F45:K45"/>
    <mergeCell ref="L45:AA45"/>
    <mergeCell ref="AB45:AF45"/>
    <mergeCell ref="G36:AF36"/>
    <mergeCell ref="A1:AF1"/>
    <mergeCell ref="A2:AF2"/>
    <mergeCell ref="A3:AF3"/>
    <mergeCell ref="A4:AF4"/>
    <mergeCell ref="AD21:AD22"/>
    <mergeCell ref="A6:AF6"/>
    <mergeCell ref="A7:AF7"/>
    <mergeCell ref="A9:AF9"/>
    <mergeCell ref="D21:D22"/>
    <mergeCell ref="E21:E22"/>
    <mergeCell ref="F21:F22"/>
    <mergeCell ref="G21:G22"/>
    <mergeCell ref="A15:G15"/>
    <mergeCell ref="H15:AF15"/>
    <mergeCell ref="A21:A22"/>
    <mergeCell ref="A5:AF5"/>
  </mergeCells>
  <conditionalFormatting sqref="AB1:AB14 AB16:AB35 AB44:AB1048576 G37:G43">
    <cfRule type="duplicateValues" dxfId="0" priority="1"/>
  </conditionalFormatting>
  <printOptions horizontalCentered="1"/>
  <pageMargins left="0.19685039370078741" right="0.19685039370078741" top="0.35" bottom="0.28999999999999998" header="0.2" footer="0.2"/>
  <pageSetup paperSize="9" scale="59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Критериум</vt:lpstr>
      <vt:lpstr>Критериум!Заголовки_для_печати</vt:lpstr>
      <vt:lpstr>Критериум!Область_печати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2021-05-18T13:50:02Z</cp:lastPrinted>
  <dcterms:created xsi:type="dcterms:W3CDTF">1996-10-08T23:32:33Z</dcterms:created>
  <dcterms:modified xsi:type="dcterms:W3CDTF">2022-09-29T15:08:01Z</dcterms:modified>
</cp:coreProperties>
</file>