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отсечек'!$A$1:$L$44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J44" i="2" l="1"/>
  <c r="J26" i="2" l="1"/>
  <c r="J25" i="2"/>
  <c r="J24" i="2"/>
  <c r="I26" i="2"/>
  <c r="I25" i="2"/>
  <c r="I24" i="2"/>
  <c r="H36" i="2" l="1"/>
  <c r="H35" i="2"/>
  <c r="H34" i="2"/>
  <c r="H33" i="2"/>
  <c r="H32" i="2"/>
  <c r="L33" i="2"/>
  <c r="L32" i="2"/>
  <c r="L31" i="2"/>
  <c r="L30" i="2"/>
  <c r="L29" i="2"/>
  <c r="L34" i="2"/>
  <c r="L35" i="2"/>
  <c r="H44" i="2"/>
  <c r="E44" i="2"/>
  <c r="H31" i="2" l="1"/>
  <c r="H30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<sst xmlns="http://schemas.openxmlformats.org/spreadsheetml/2006/main" count="319" uniqueCount="221">
  <si>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</si>
  <si>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</si>
  <si>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</si>
  <si>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</si>
  <si>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</si>
  <si>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</si>
  <si>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</si>
  <si>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</si>
  <si>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</si>
  <si>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</si>
  <si>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</si>
  <si>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</si>
  <si>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</si>
  <si>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</si>
  <si>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</si>
  <si>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</si>
  <si>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</si>
  <si>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</si>
  <si>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</si>
  <si>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</si>
  <si>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</si>
  <si>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</si>
  <si>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</si>
  <si>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</si>
  <si>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</si>
  <si>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</si>
  <si>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</si>
  <si>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</si>
  <si>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</si>
  <si>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</si>
  <si>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</si>
  <si>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</si>
  <si>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</si>
  <si>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</si>
  <si>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</si>
  <si>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</si>
  <si>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</si>
  <si>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</si>
  <si>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</si>
  <si>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</si>
  <si>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</si>
  <si>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</si>
  <si>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</si>
  <si>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</si>
  <si>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</si>
  <si>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</si>
  <si>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</si>
  <si>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</si>
  <si>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</si>
  <si>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</si>
  <si>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</si>
  <si>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</si>
  <si>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</si>
  <si>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</si>
  <si>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</si>
  <si>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</si>
  <si>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</si>
  <si>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</si>
  <si>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</si>
  <si>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</si>
  <si>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</si>
  <si>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</si>
  <si>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</si>
  <si>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</si>
  <si>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</si>
  <si>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</si>
  <si>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</si>
  <si>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</si>
  <si>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</si>
  <si>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</si>
  <si>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</si>
  <si>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</si>
  <si>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</si>
  <si>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</si>
  <si>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</si>
  <si>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</si>
  <si>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</si>
  <si>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</si>
  <si>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</si>
  <si>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</si>
  <si>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</si>
  <si>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</si>
  <si>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</si>
  <si>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</si>
  <si>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</si>
  <si>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</si>
  <si>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</si>
  <si>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</si>
  <si>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</si>
  <si>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</si>
  <si>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</si>
  <si>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</si>
  <si>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</si>
  <si>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</si>
  <si>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</si>
  <si>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</si>
  <si>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</si>
  <si>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</si>
  <si>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</si>
  <si>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</si>
  <si>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</si>
  <si>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</si>
  <si>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</si>
  <si>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</si>
  <si>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</si>
  <si>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</si>
  <si>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</si>
  <si>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</si>
  <si>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</si>
  <si>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</si>
  <si>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</si>
  <si>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</si>
  <si>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</si>
  <si>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</si>
  <si>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</si>
  <si>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</si>
  <si>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</si>
  <si>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</si>
  <si>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</si>
  <si>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</si>
  <si>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</si>
  <si>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</si>
  <si>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</si>
  <si>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</si>
  <si>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</si>
  <si>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</si>
  <si>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</si>
  <si>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</si>
  <si>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</si>
  <si>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</si>
  <si>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</si>
  <si>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</si>
  <si>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</si>
  <si>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</si>
  <si>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</si>
  <si>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</si>
  <si>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</si>
  <si>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</si>
  <si>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</si>
  <si>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</si>
  <si>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</si>
  <si>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</si>
  <si>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</si>
  <si>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</si>
  <si>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</si>
  <si>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</si>
  <si>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</si>
  <si>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</si>
  <si>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</si>
  <si>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</si>
  <si>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</si>
  <si>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</si>
  <si>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</si>
  <si>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</si>
  <si>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</si>
  <si>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</si>
  <si>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</si>
  <si>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</si>
  <si>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</si>
  <si>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</si>
  <si>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</si>
  <si>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</si>
  <si>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</si>
  <si>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</si>
  <si>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</si>
  <si>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</si>
  <si>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</si>
  <si>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</si>
  <si>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</si>
  <si>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</si>
  <si>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</si>
  <si>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№ ВРВС: 0080511611Я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</si>
  <si>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</si>
  <si>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</si>
  <si>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</si>
  <si>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</si>
  <si>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</si>
  <si>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</si>
  <si>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</si>
  <si>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</si>
  <si>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</si>
  <si>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</si>
  <si>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</si>
  <si>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</si>
  <si>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</si>
  <si>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</si>
  <si>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</si>
  <si>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</si>
  <si>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</si>
  <si>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</si>
  <si>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</si>
  <si>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Осадки: ясно</t>
  </si>
  <si>
    <t>Министерство физической культуры и спорта Забайкальского края</t>
  </si>
  <si>
    <t>Федерация велосипедного спорта Забайкальского края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</si>
  <si>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Чита</t>
    </r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</si>
  <si>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20 сентября 2021 года</t>
    </r>
  </si>
  <si>
    <t>№ ЕКП 2021: 33281</t>
  </si>
  <si>
    <t>ЖЕРЕБЦОВА М.С. (ВК, г. ЧИТА)</t>
  </si>
  <si>
    <t>КЛЮЧНИКОВА О.А. (ВК, г. ЧИТА)</t>
  </si>
  <si>
    <t>СТАРОДУБЦЕВ А. Ю. (ВК, г. ХАБАРОВСК)</t>
  </si>
  <si>
    <t>НАЗВАНИЕ ТРАССЫ / РЕГ. НОМЕР: с. В.Чита-с.Шишкино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</si>
  <si>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12ч 30м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</si>
  <si>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14ч 00м</t>
    </r>
  </si>
  <si>
    <t>СУДЬЯ НА ФИНИШЕ</t>
  </si>
  <si>
    <t>Температура: +10+15</t>
  </si>
  <si>
    <t>Влажность: 50%</t>
  </si>
  <si>
    <t xml:space="preserve">Ветер: </t>
  </si>
  <si>
    <t>15,0 км/1</t>
  </si>
  <si>
    <t>Хабаровский край, Забайкальский край</t>
  </si>
  <si>
    <t>Юниорки 17-18 лет</t>
  </si>
  <si>
    <t>СИМАКОВА Алена</t>
  </si>
  <si>
    <t>05.11.2004</t>
  </si>
  <si>
    <t>ИВАНОВА Марианна</t>
  </si>
  <si>
    <t>06.04.2004</t>
  </si>
  <si>
    <t>Хабаровский край</t>
  </si>
  <si>
    <t>ПОЛУДНИЦЫНА Диана</t>
  </si>
  <si>
    <t>14.07.2003</t>
  </si>
  <si>
    <t>САФОНОВА Алина</t>
  </si>
  <si>
    <t>26.06.2004</t>
  </si>
  <si>
    <t>Кемеровская область</t>
  </si>
  <si>
    <t>Забайкальский край, Иркутская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</si>
</sst>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.00"/>
    <numFmt numFmtId="166" formatCode="h:mm:ss.00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3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2" fillId="0" borderId="0" xfId="4" applyFont="1" applyBorder="1" applyAlignment="1">
      <alignment vertical="center"/>
    </xf>
    <xf numFmtId="0" fontId="6" fillId="0" borderId="32" xfId="4" applyNumberFormat="1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6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6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166" fontId="3" fillId="0" borderId="44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165" fontId="3" fillId="0" borderId="27" xfId="4" applyNumberFormat="1" applyFont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10</xdr:col>
      <xdr:colOff>173741</xdr:colOff>
      <xdr:row>0</xdr:row>
      <xdr:rowOff>63499</xdr:rowOff>
    </xdr:from>
    <xdr:ext cx="1631342" cy="677333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55741" y="63499"/>
          <a:ext cx="1631342" cy="677333"/>
        </a:xfrm>
        <a:prstGeom prst="rect">
          <a:avLst/>
        </a:prstGeom>
      </xdr:spPr>
    </xdr:pic>
    <xdr:clientData/>
  </xdr:oneCellAnchor>
  <xdr:oneCellAnchor>
    <xdr:from>
      <xdr:col>5</xdr:col>
      <xdr:colOff>52916</xdr:colOff>
      <xdr:row>38</xdr:row>
      <xdr:rowOff>31751</xdr:rowOff>
    </xdr:from>
    <xdr:ext cx="1307165" cy="427568"/>
    <xdr:pic>
      <xdr:nvPicPr>
        <xdr:cNvPr id="9" name="Picture 5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21229" b="9296"/>
        <a:stretch/>
      </xdr:blipFill>
      <xdr:spPr>
        <a:xfrm>
          <a:off x="4074583" y="9334501"/>
          <a:ext cx="1307165" cy="427568"/>
        </a:xfrm>
        <a:prstGeom prst="rect">
          <a:avLst/>
        </a:prstGeom>
      </xdr:spPr>
    </xdr:pic>
    <xdr:clientData/>
  </xdr:oneCellAnchor>
  <xdr:oneCellAnchor>
    <xdr:from>
      <xdr:col>7</xdr:col>
      <xdr:colOff>465667</xdr:colOff>
      <xdr:row>38</xdr:row>
      <xdr:rowOff>42333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30536" b="3003"/>
        <a:stretch/>
      </xdr:blipFill>
      <xdr:spPr>
        <a:xfrm>
          <a:off x="6307667" y="9345083"/>
          <a:ext cx="1213424" cy="412750"/>
        </a:xfrm>
        <a:prstGeom prst="rect">
          <a:avLst/>
        </a:prstGeom>
      </xdr:spPr>
    </xdr:pic>
    <xdr:clientData/>
  </xdr:oneCellAnchor>
  <xdr:oneCellAnchor>
    <xdr:from>
      <xdr:col>10</xdr:col>
      <xdr:colOff>264583</xdr:colOff>
      <xdr:row>38</xdr:row>
      <xdr:rowOff>74083</xdr:rowOff>
    </xdr:from>
    <xdr:ext cx="748393" cy="381000"/>
    <xdr:pic>
      <xdr:nvPicPr>
        <xdr:cNvPr id="11" name="Picture 21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l="15799" t="36282" r="76837" b="24644"/>
        <a:stretch/>
      </xdr:blipFill>
      <xdr:spPr>
        <a:xfrm>
          <a:off x="8646583" y="9376833"/>
          <a:ext cx="748393" cy="381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90" t="s">
        <v>37</v>
      </c>
      <c r="B1" s="190"/>
      <c r="C1" s="190"/>
      <c r="D1" s="190"/>
      <c r="E1" s="190"/>
      <c r="F1" s="190"/>
      <c r="G1" s="190"/>
    </row>
    <row r="2" spans="1:9" ht="15.75" customHeight="1" x14ac:dyDescent="0.2">
      <c r="A2" s="191" t="s">
        <v>60</v>
      </c>
      <c r="B2" s="191"/>
      <c r="C2" s="191"/>
      <c r="D2" s="191"/>
      <c r="E2" s="191"/>
      <c r="F2" s="191"/>
      <c r="G2" s="191"/>
    </row>
    <row r="3" spans="1:9" ht="21" x14ac:dyDescent="0.2">
      <c r="A3" s="190" t="s">
        <v>38</v>
      </c>
      <c r="B3" s="190"/>
      <c r="C3" s="190"/>
      <c r="D3" s="190"/>
      <c r="E3" s="190"/>
      <c r="F3" s="190"/>
      <c r="G3" s="190"/>
    </row>
    <row r="4" spans="1:9" ht="21" x14ac:dyDescent="0.2">
      <c r="A4" s="190" t="s">
        <v>54</v>
      </c>
      <c r="B4" s="190"/>
      <c r="C4" s="190"/>
      <c r="D4" s="190"/>
      <c r="E4" s="190"/>
      <c r="F4" s="190"/>
      <c r="G4" s="190"/>
    </row>
    <row r="5" spans="1:9" s="2" customFormat="1" ht="28.5" x14ac:dyDescent="0.2">
      <c r="A5" s="192" t="s">
        <v>25</v>
      </c>
      <c r="B5" s="192"/>
      <c r="C5" s="192"/>
      <c r="D5" s="192"/>
      <c r="E5" s="192"/>
      <c r="F5" s="192"/>
      <c r="G5" s="192"/>
      <c r="I5" s="3"/>
    </row>
    <row r="6" spans="1:9" s="2" customFormat="1" ht="18" customHeight="1" thickBot="1" x14ac:dyDescent="0.25">
      <c r="A6" s="182" t="s">
        <v>40</v>
      </c>
      <c r="B6" s="182"/>
      <c r="C6" s="182"/>
      <c r="D6" s="182"/>
      <c r="E6" s="182"/>
      <c r="F6" s="182"/>
      <c r="G6" s="182"/>
    </row>
    <row r="7" spans="1:9" ht="18" customHeight="1" thickTop="1" x14ac:dyDescent="0.2">
      <c r="A7" s="183" t="s">
        <v>0</v>
      </c>
      <c r="B7" s="184"/>
      <c r="C7" s="184"/>
      <c r="D7" s="184"/>
      <c r="E7" s="184"/>
      <c r="F7" s="184"/>
      <c r="G7" s="185"/>
    </row>
    <row r="8" spans="1:9" ht="18" customHeight="1" x14ac:dyDescent="0.2">
      <c r="A8" s="186" t="s">
        <v>1</v>
      </c>
      <c r="B8" s="187"/>
      <c r="C8" s="187"/>
      <c r="D8" s="187"/>
      <c r="E8" s="187"/>
      <c r="F8" s="187"/>
      <c r="G8" s="188"/>
    </row>
    <row r="9" spans="1:9" ht="19.5" customHeight="1" x14ac:dyDescent="0.2">
      <c r="A9" s="186" t="s">
        <v>2</v>
      </c>
      <c r="B9" s="187"/>
      <c r="C9" s="187"/>
      <c r="D9" s="187"/>
      <c r="E9" s="187"/>
      <c r="F9" s="187"/>
      <c r="G9" s="188"/>
    </row>
    <row r="10" spans="1:9" ht="15.75" x14ac:dyDescent="0.2">
      <c r="A10" s="4" t="s">
        <v>3</v>
      </c>
      <c r="B10" s="5"/>
      <c r="C10" s="6" t="s">
        <v>172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9" t="s">
        <v>27</v>
      </c>
      <c r="E11" s="189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5" t="s">
        <v>26</v>
      </c>
      <c r="B18" s="197" t="s">
        <v>19</v>
      </c>
      <c r="C18" s="197" t="s">
        <v>20</v>
      </c>
      <c r="D18" s="199" t="s">
        <v>21</v>
      </c>
      <c r="E18" s="197" t="s">
        <v>22</v>
      </c>
      <c r="F18" s="197" t="s">
        <v>29</v>
      </c>
      <c r="G18" s="193" t="s">
        <v>23</v>
      </c>
    </row>
    <row r="19" spans="1:13" s="36" customFormat="1" ht="22.5" customHeight="1" x14ac:dyDescent="0.2">
      <c r="A19" s="196"/>
      <c r="B19" s="198"/>
      <c r="C19" s="198"/>
      <c r="D19" s="200"/>
      <c r="E19" s="198"/>
      <c r="F19" s="201"/>
      <c r="G19" s="194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2.0264228653421701E-2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0.18206825800781534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0.94327546967473153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0.54083778536040639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0.97398694545792164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0.1913815730902424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0.34167996186514016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0.54752155438532624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0.57787092731807621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0.223747769802217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0.66516977916495879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0.9478394247083225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0.87902244995904244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4.2114803465767015E-2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7.6104297086657557E-2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0.63285512846053127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6.01354258438761E-2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0.39441977260618499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9.6772229360104878E-2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0.93569486859930795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0.68841271458223585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0.60815319485967556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0.86796729943701967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0.25450487352371054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0.868133285584888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173</v>
      </c>
      <c r="F45" s="54">
        <v>0.47638888888888797</v>
      </c>
      <c r="G45" s="42"/>
      <c r="H45" s="41">
        <f t="shared" ca="1" si="0"/>
        <v>0.58211430166551037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0.25983934525335484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0.53303988665365865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0.39503769880856954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0.50657450618627431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173</v>
      </c>
      <c r="F50" s="54">
        <v>0.47986111111110902</v>
      </c>
      <c r="G50" s="42"/>
      <c r="H50" s="41">
        <f t="shared" ca="1" si="0"/>
        <v>0.77260400211130431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0.7874641472215862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174</v>
      </c>
      <c r="F52" s="54">
        <v>0.48124999999999801</v>
      </c>
      <c r="G52" s="42"/>
      <c r="H52" s="41">
        <f t="shared" ref="H52:H82" ca="1" si="1">RAND()</f>
        <v>0.86691660261934178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0.5787095335225656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0.65282532594338838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0.20616560249464355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0.75209387383125781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3.72979057914824E-2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0.54313817743186299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0.88641347023346595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0.41721743197767613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173</v>
      </c>
      <c r="F61" s="54">
        <v>0.48749999999999799</v>
      </c>
      <c r="G61" s="42"/>
      <c r="H61" s="41">
        <f t="shared" ca="1" si="1"/>
        <v>0.33451230260818476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2.4081049700594992E-3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4.1115008925446395E-2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0.14969580438913133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0.10605481169379127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0.56121570526759834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0.43575949446040396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0.59963101752735637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175</v>
      </c>
      <c r="F69" s="54">
        <v>0.49305555555555303</v>
      </c>
      <c r="G69" s="42"/>
      <c r="H69" s="41">
        <f t="shared" ca="1" si="1"/>
        <v>0.81172971917112724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0.27188589758455661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0.57860963736405047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0.80937278185535588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0.48024250751968101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0.76439811739342212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0.79316877334369285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0.52522608740834009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0.98521448418763546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0.52554796365818457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0.40127266109172588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0.18036176304192741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0.48370908340602836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0.45458018538409883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1.3011726174053773E-2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176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0.29849464938370207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0.33345609264387766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0.51460611985627114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0.32479301280881157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8.0719394599479299E-2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0.75299215321924062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0.53106112517840642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0.8531822814053529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0.86282517708127449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0.87641275821366049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0.97436068979682078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0.87823305417450948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0.82995019724970509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0.76012669664572541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7.3482714341271738E-2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0.58414095049165382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0.29100811130684978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3.6879878095325114E-2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6.1761978957734609E-2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0.44407949421888293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0.20257119225199705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0.48954230613439187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0.51864606603979624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0.28586834883428036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0.42445763370693279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173</v>
      </c>
      <c r="F114" s="54">
        <v>0.52430555555555003</v>
      </c>
      <c r="G114" s="63"/>
      <c r="H114" s="41">
        <f t="shared" ca="1" si="4"/>
        <v>0.64878019663646758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0.95653840680253688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0.90469429789060574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0.26707153461757038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45"/>
  <sheetViews>
    <sheetView tabSelected="1" view="pageBreakPreview" topLeftCell="A19" zoomScale="90" zoomScaleNormal="100" zoomScaleSheetLayoutView="90" workbookViewId="0">
      <selection activeCell="K24" sqref="K24"/>
    </sheetView>
  </sheetViews>
  <sheetFormatPr defaultRowHeight="12.75" x14ac:dyDescent="0.2"/>
  <cols>
    <col min="1" max="1" width="6.125" style="65" customWidth="1"/>
    <col min="2" max="2" width="6.125" style="98" customWidth="1"/>
    <col min="3" max="3" width="10.5" style="98" customWidth="1"/>
    <col min="4" max="4" width="20.375" style="65" customWidth="1"/>
    <col min="5" max="5" width="9.625" style="65" customWidth="1"/>
    <col min="6" max="6" width="6.75" style="65" customWidth="1"/>
    <col min="7" max="7" width="18.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11" t="s">
        <v>37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20.25" customHeight="1" x14ac:dyDescent="0.2">
      <c r="A2" s="211" t="s">
        <v>192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spans="1:12" ht="20.25" customHeight="1" x14ac:dyDescent="0.2">
      <c r="A3" s="211" t="s">
        <v>38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</row>
    <row r="4" spans="1:12" ht="20.25" customHeight="1" x14ac:dyDescent="0.2">
      <c r="A4" s="211" t="s">
        <v>193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5.25" customHeight="1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67" customFormat="1" ht="28.5" x14ac:dyDescent="0.2">
      <c r="A6" s="212" t="s">
        <v>39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67" customFormat="1" ht="18" customHeight="1" x14ac:dyDescent="0.2">
      <c r="A7" s="207" t="s">
        <v>40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s="67" customFormat="1" ht="4.5" customHeight="1" thickBot="1" x14ac:dyDescent="0.25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1:12" ht="18" customHeight="1" thickTop="1" x14ac:dyDescent="0.2">
      <c r="A9" s="217" t="s">
        <v>41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9"/>
    </row>
    <row r="10" spans="1:12" ht="18" customHeight="1" x14ac:dyDescent="0.2">
      <c r="A10" s="220" t="s">
        <v>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2"/>
    </row>
    <row r="11" spans="1:12" ht="19.5" customHeight="1" x14ac:dyDescent="0.2">
      <c r="A11" s="220" t="s">
        <v>209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2"/>
    </row>
    <row r="12" spans="1:12" ht="5.2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5.75" x14ac:dyDescent="0.2">
      <c r="A13" s="147" t="s">
        <v>194</v>
      </c>
      <c r="B13" s="72"/>
      <c r="C13" s="99"/>
      <c r="D13" s="100"/>
      <c r="E13" s="73"/>
      <c r="F13" s="145"/>
      <c r="G13" s="148" t="s">
        <v>201</v>
      </c>
      <c r="H13" s="73"/>
      <c r="I13" s="73"/>
      <c r="J13" s="73"/>
      <c r="K13" s="74"/>
      <c r="L13" s="75" t="s">
        <v>171</v>
      </c>
    </row>
    <row r="14" spans="1:12" ht="15.75" x14ac:dyDescent="0.2">
      <c r="A14" s="76" t="s">
        <v>195</v>
      </c>
      <c r="B14" s="77"/>
      <c r="C14" s="101"/>
      <c r="D14" s="102"/>
      <c r="E14" s="78"/>
      <c r="F14" s="146"/>
      <c r="G14" s="149" t="s">
        <v>202</v>
      </c>
      <c r="H14" s="78"/>
      <c r="I14" s="78"/>
      <c r="J14" s="78"/>
      <c r="K14" s="79"/>
      <c r="L14" s="150" t="s">
        <v>196</v>
      </c>
    </row>
    <row r="15" spans="1:12" ht="15" x14ac:dyDescent="0.2">
      <c r="A15" s="223" t="s">
        <v>8</v>
      </c>
      <c r="B15" s="209"/>
      <c r="C15" s="209"/>
      <c r="D15" s="209"/>
      <c r="E15" s="209"/>
      <c r="F15" s="209"/>
      <c r="G15" s="224"/>
      <c r="H15" s="208" t="s">
        <v>9</v>
      </c>
      <c r="I15" s="209"/>
      <c r="J15" s="209"/>
      <c r="K15" s="209"/>
      <c r="L15" s="210"/>
    </row>
    <row r="16" spans="1:12" ht="15" x14ac:dyDescent="0.2">
      <c r="A16" s="80" t="s">
        <v>10</v>
      </c>
      <c r="B16" s="81"/>
      <c r="C16" s="81"/>
      <c r="D16" s="82"/>
      <c r="E16" s="83"/>
      <c r="F16" s="82"/>
      <c r="G16" s="84"/>
      <c r="H16" s="85" t="s">
        <v>200</v>
      </c>
      <c r="I16" s="86"/>
      <c r="J16" s="86"/>
      <c r="K16" s="86"/>
      <c r="L16" s="87"/>
    </row>
    <row r="17" spans="1:14" ht="15" x14ac:dyDescent="0.2">
      <c r="A17" s="80" t="s">
        <v>12</v>
      </c>
      <c r="B17" s="81"/>
      <c r="C17" s="81"/>
      <c r="D17" s="88"/>
      <c r="E17" s="83"/>
      <c r="F17" s="82"/>
      <c r="G17" s="151" t="s">
        <v>197</v>
      </c>
      <c r="H17" s="85" t="s">
        <v>189</v>
      </c>
      <c r="I17" s="86"/>
      <c r="J17" s="86"/>
      <c r="K17" s="86"/>
      <c r="L17" s="87"/>
    </row>
    <row r="18" spans="1:14" ht="15" x14ac:dyDescent="0.2">
      <c r="A18" s="80" t="s">
        <v>14</v>
      </c>
      <c r="B18" s="81"/>
      <c r="C18" s="81"/>
      <c r="D18" s="88"/>
      <c r="E18" s="83"/>
      <c r="F18" s="82"/>
      <c r="G18" s="151" t="s">
        <v>198</v>
      </c>
      <c r="H18" s="85" t="s">
        <v>190</v>
      </c>
      <c r="I18" s="86"/>
      <c r="J18" s="86"/>
      <c r="K18" s="86"/>
      <c r="L18" s="87"/>
    </row>
    <row r="19" spans="1:14" ht="15.75" thickBot="1" x14ac:dyDescent="0.25">
      <c r="A19" s="80" t="s">
        <v>16</v>
      </c>
      <c r="B19" s="89"/>
      <c r="C19" s="89"/>
      <c r="D19" s="90"/>
      <c r="E19" s="90"/>
      <c r="F19" s="90"/>
      <c r="G19" s="152" t="s">
        <v>199</v>
      </c>
      <c r="H19" s="85" t="s">
        <v>188</v>
      </c>
      <c r="I19" s="86"/>
      <c r="J19" s="86"/>
      <c r="K19" s="153">
        <v>15</v>
      </c>
      <c r="L19" s="154" t="s">
        <v>207</v>
      </c>
    </row>
    <row r="20" spans="1:14" ht="5.25" customHeight="1" thickTop="1" thickBot="1" x14ac:dyDescent="0.25">
      <c r="A20" s="91"/>
      <c r="B20" s="92"/>
      <c r="C20" s="92"/>
      <c r="D20" s="93"/>
      <c r="E20" s="93"/>
      <c r="F20" s="93"/>
      <c r="G20" s="93"/>
      <c r="H20" s="93"/>
      <c r="I20" s="93"/>
      <c r="J20" s="93"/>
      <c r="K20" s="93"/>
      <c r="L20" s="94"/>
    </row>
    <row r="21" spans="1:14" s="95" customFormat="1" ht="21" customHeight="1" thickTop="1" x14ac:dyDescent="0.2">
      <c r="A21" s="225" t="s">
        <v>42</v>
      </c>
      <c r="B21" s="205" t="s">
        <v>19</v>
      </c>
      <c r="C21" s="205" t="s">
        <v>43</v>
      </c>
      <c r="D21" s="205" t="s">
        <v>20</v>
      </c>
      <c r="E21" s="205" t="s">
        <v>21</v>
      </c>
      <c r="F21" s="205" t="s">
        <v>44</v>
      </c>
      <c r="G21" s="205" t="s">
        <v>22</v>
      </c>
      <c r="H21" s="205" t="s">
        <v>45</v>
      </c>
      <c r="I21" s="205" t="s">
        <v>46</v>
      </c>
      <c r="J21" s="205" t="s">
        <v>47</v>
      </c>
      <c r="K21" s="215" t="s">
        <v>48</v>
      </c>
      <c r="L21" s="227" t="s">
        <v>23</v>
      </c>
      <c r="M21" s="213" t="s">
        <v>56</v>
      </c>
      <c r="N21" s="214" t="s">
        <v>57</v>
      </c>
    </row>
    <row r="22" spans="1:14" s="95" customFormat="1" ht="13.5" customHeight="1" x14ac:dyDescent="0.2">
      <c r="A22" s="226"/>
      <c r="B22" s="206"/>
      <c r="C22" s="206"/>
      <c r="D22" s="206"/>
      <c r="E22" s="206"/>
      <c r="F22" s="206"/>
      <c r="G22" s="206"/>
      <c r="H22" s="206"/>
      <c r="I22" s="206"/>
      <c r="J22" s="206"/>
      <c r="K22" s="216"/>
      <c r="L22" s="228"/>
      <c r="M22" s="213"/>
      <c r="N22" s="214"/>
    </row>
    <row r="23" spans="1:14" ht="21.75" customHeight="1" x14ac:dyDescent="0.2">
      <c r="A23" s="161">
        <v>1</v>
      </c>
      <c r="B23" s="104">
        <v>83</v>
      </c>
      <c r="C23" s="104">
        <v>10092428553</v>
      </c>
      <c r="D23" s="105" t="s">
        <v>210</v>
      </c>
      <c r="E23" s="106" t="s">
        <v>211</v>
      </c>
      <c r="F23" s="96" t="s">
        <v>61</v>
      </c>
      <c r="G23" s="134" t="s">
        <v>208</v>
      </c>
      <c r="H23" s="241">
        <v>1.3316087962962962E-2</v>
      </c>
      <c r="I23" s="175"/>
      <c r="J23" s="144">
        <f>IFERROR($K$19*3600/(HOUR(H23)*3600+MINUTE(H23)*60+SECOND(H23)),"")</f>
        <v>46.915725456125109</v>
      </c>
      <c r="K23" s="97"/>
      <c r="L23" s="162"/>
      <c r="M23" s="103">
        <v>0.52470358796296301</v>
      </c>
      <c r="N23" s="176">
        <v>0.51249999999999596</v>
      </c>
    </row>
    <row r="24" spans="1:14" ht="21.75" customHeight="1" x14ac:dyDescent="0.2">
      <c r="A24" s="161">
        <v>2</v>
      </c>
      <c r="B24" s="104">
        <v>84</v>
      </c>
      <c r="C24" s="104">
        <v>10092004581</v>
      </c>
      <c r="D24" s="105" t="s">
        <v>212</v>
      </c>
      <c r="E24" s="106" t="s">
        <v>213</v>
      </c>
      <c r="F24" s="96" t="s">
        <v>61</v>
      </c>
      <c r="G24" s="134" t="s">
        <v>214</v>
      </c>
      <c r="H24" s="241">
        <v>1.3696296296296295E-2</v>
      </c>
      <c r="I24" s="143">
        <f t="shared" ref="I24:I26" si="0">H24-$H$23</f>
        <v>3.8020833333333309E-4</v>
      </c>
      <c r="J24" s="144">
        <f t="shared" ref="J24:J26" si="1">IFERROR($K$19*3600/(HOUR(H24)*3600+MINUTE(H24)*60+SECOND(H24)),"")</f>
        <v>45.646661031276416</v>
      </c>
      <c r="K24" s="97"/>
      <c r="L24" s="162"/>
      <c r="M24" s="103">
        <v>0.5149914351851852</v>
      </c>
      <c r="N24" s="176">
        <v>0.50277777777777399</v>
      </c>
    </row>
    <row r="25" spans="1:14" ht="21.75" customHeight="1" x14ac:dyDescent="0.2">
      <c r="A25" s="161">
        <v>3</v>
      </c>
      <c r="B25" s="104">
        <v>85</v>
      </c>
      <c r="C25" s="104">
        <v>10079774905</v>
      </c>
      <c r="D25" s="105" t="s">
        <v>215</v>
      </c>
      <c r="E25" s="106" t="s">
        <v>216</v>
      </c>
      <c r="F25" s="107" t="s">
        <v>61</v>
      </c>
      <c r="G25" s="134" t="s">
        <v>220</v>
      </c>
      <c r="H25" s="241">
        <v>1.4725925925925925E-2</v>
      </c>
      <c r="I25" s="143">
        <f t="shared" si="0"/>
        <v>1.4098379629629634E-3</v>
      </c>
      <c r="J25" s="144">
        <f t="shared" si="1"/>
        <v>42.452830188679243</v>
      </c>
      <c r="K25" s="97"/>
      <c r="L25" s="163"/>
      <c r="M25" s="103">
        <v>0.47557743055555557</v>
      </c>
      <c r="N25" s="176">
        <v>0.46319444444444402</v>
      </c>
    </row>
    <row r="26" spans="1:14" ht="21.75" customHeight="1" thickBot="1" x14ac:dyDescent="0.25">
      <c r="A26" s="164">
        <v>4</v>
      </c>
      <c r="B26" s="165">
        <v>86</v>
      </c>
      <c r="C26" s="165">
        <v>10120236736</v>
      </c>
      <c r="D26" s="166" t="s">
        <v>217</v>
      </c>
      <c r="E26" s="167" t="s">
        <v>218</v>
      </c>
      <c r="F26" s="181" t="s">
        <v>168</v>
      </c>
      <c r="G26" s="168" t="s">
        <v>219</v>
      </c>
      <c r="H26" s="242">
        <v>1.8418518518518518E-2</v>
      </c>
      <c r="I26" s="169">
        <f t="shared" si="0"/>
        <v>5.1024305555555562E-3</v>
      </c>
      <c r="J26" s="170">
        <f t="shared" si="1"/>
        <v>33.940917661847891</v>
      </c>
      <c r="K26" s="171"/>
      <c r="L26" s="172"/>
      <c r="M26" s="103">
        <v>0.50898958333333333</v>
      </c>
      <c r="N26" s="176">
        <v>0.49652777777777501</v>
      </c>
    </row>
    <row r="27" spans="1:14" ht="6.75" customHeight="1" thickTop="1" thickBot="1" x14ac:dyDescent="0.25">
      <c r="A27" s="155"/>
      <c r="B27" s="156"/>
      <c r="C27" s="156"/>
      <c r="D27" s="157"/>
      <c r="E27" s="158"/>
      <c r="F27" s="108"/>
      <c r="G27" s="159"/>
      <c r="H27" s="160"/>
      <c r="I27" s="160"/>
      <c r="J27" s="160"/>
      <c r="K27" s="160"/>
      <c r="L27" s="160"/>
    </row>
    <row r="28" spans="1:14" ht="15.75" thickTop="1" x14ac:dyDescent="0.2">
      <c r="A28" s="202" t="s">
        <v>49</v>
      </c>
      <c r="B28" s="203"/>
      <c r="C28" s="203"/>
      <c r="D28" s="203"/>
      <c r="E28" s="203"/>
      <c r="F28" s="203"/>
      <c r="G28" s="203" t="s">
        <v>50</v>
      </c>
      <c r="H28" s="203"/>
      <c r="I28" s="203"/>
      <c r="J28" s="203"/>
      <c r="K28" s="203"/>
      <c r="L28" s="204"/>
    </row>
    <row r="29" spans="1:14" x14ac:dyDescent="0.2">
      <c r="A29" s="173" t="s">
        <v>204</v>
      </c>
      <c r="B29" s="110"/>
      <c r="C29" s="111"/>
      <c r="D29" s="110"/>
      <c r="E29" s="112"/>
      <c r="F29" s="113"/>
      <c r="G29" s="114" t="s">
        <v>177</v>
      </c>
      <c r="H29" s="174">
        <v>3</v>
      </c>
      <c r="I29" s="116"/>
      <c r="J29" s="117"/>
      <c r="K29" s="135" t="s">
        <v>185</v>
      </c>
      <c r="L29" s="119">
        <f>COUNTIF(F23:F26,"ЗМС")</f>
        <v>0</v>
      </c>
    </row>
    <row r="30" spans="1:14" x14ac:dyDescent="0.2">
      <c r="A30" s="173" t="s">
        <v>205</v>
      </c>
      <c r="B30" s="110"/>
      <c r="C30" s="120"/>
      <c r="D30" s="110"/>
      <c r="E30" s="121"/>
      <c r="F30" s="122"/>
      <c r="G30" s="123" t="s">
        <v>178</v>
      </c>
      <c r="H30" s="115">
        <f>H31+H36</f>
        <v>4</v>
      </c>
      <c r="I30" s="124"/>
      <c r="J30" s="125"/>
      <c r="K30" s="135" t="s">
        <v>186</v>
      </c>
      <c r="L30" s="119">
        <f>COUNTIF(F23:F26,"МСМК")</f>
        <v>0</v>
      </c>
    </row>
    <row r="31" spans="1:14" x14ac:dyDescent="0.2">
      <c r="A31" s="173" t="s">
        <v>191</v>
      </c>
      <c r="B31" s="110"/>
      <c r="C31" s="126"/>
      <c r="D31" s="110"/>
      <c r="E31" s="121"/>
      <c r="F31" s="122"/>
      <c r="G31" s="123" t="s">
        <v>179</v>
      </c>
      <c r="H31" s="115">
        <f>H32+H33+H34+H35</f>
        <v>4</v>
      </c>
      <c r="I31" s="124"/>
      <c r="J31" s="125"/>
      <c r="K31" s="135" t="s">
        <v>187</v>
      </c>
      <c r="L31" s="119">
        <f>COUNTIF(F23:F26,"МС")</f>
        <v>0</v>
      </c>
    </row>
    <row r="32" spans="1:14" x14ac:dyDescent="0.2">
      <c r="A32" s="173" t="s">
        <v>206</v>
      </c>
      <c r="B32" s="110"/>
      <c r="C32" s="126"/>
      <c r="D32" s="110"/>
      <c r="E32" s="121"/>
      <c r="F32" s="122"/>
      <c r="G32" s="123" t="s">
        <v>180</v>
      </c>
      <c r="H32" s="115">
        <f>COUNT(A23:A134)</f>
        <v>4</v>
      </c>
      <c r="I32" s="124"/>
      <c r="J32" s="125"/>
      <c r="K32" s="118" t="s">
        <v>61</v>
      </c>
      <c r="L32" s="119">
        <f>COUNTIF(F23:F26,"КМС")</f>
        <v>3</v>
      </c>
    </row>
    <row r="33" spans="1:12" x14ac:dyDescent="0.2">
      <c r="A33" s="109"/>
      <c r="B33" s="110"/>
      <c r="C33" s="126"/>
      <c r="D33" s="110"/>
      <c r="E33" s="121"/>
      <c r="F33" s="122"/>
      <c r="G33" s="123" t="s">
        <v>181</v>
      </c>
      <c r="H33" s="115">
        <f>COUNTIF(A23:A133,"ЛИМ")</f>
        <v>0</v>
      </c>
      <c r="I33" s="124"/>
      <c r="J33" s="125"/>
      <c r="K33" s="118" t="s">
        <v>170</v>
      </c>
      <c r="L33" s="119">
        <f>COUNTIF(F23:F26,"1 СР")</f>
        <v>0</v>
      </c>
    </row>
    <row r="34" spans="1:12" x14ac:dyDescent="0.2">
      <c r="A34" s="109"/>
      <c r="B34" s="110"/>
      <c r="C34" s="110"/>
      <c r="D34" s="110"/>
      <c r="E34" s="121"/>
      <c r="F34" s="122"/>
      <c r="G34" s="123" t="s">
        <v>182</v>
      </c>
      <c r="H34" s="115">
        <f>COUNTIF(A23:A133,"НФ")</f>
        <v>0</v>
      </c>
      <c r="I34" s="124"/>
      <c r="J34" s="125"/>
      <c r="K34" s="118" t="s">
        <v>169</v>
      </c>
      <c r="L34" s="119">
        <f>COUNTIF(F23:F26,"2 СР")</f>
        <v>0</v>
      </c>
    </row>
    <row r="35" spans="1:12" x14ac:dyDescent="0.2">
      <c r="A35" s="109"/>
      <c r="B35" s="110"/>
      <c r="C35" s="110"/>
      <c r="D35" s="110"/>
      <c r="E35" s="121"/>
      <c r="F35" s="122"/>
      <c r="G35" s="123" t="s">
        <v>183</v>
      </c>
      <c r="H35" s="115">
        <f>COUNTIF(A23:A133,"ДСКВ")</f>
        <v>0</v>
      </c>
      <c r="I35" s="124"/>
      <c r="J35" s="125"/>
      <c r="K35" s="118" t="s">
        <v>168</v>
      </c>
      <c r="L35" s="119">
        <f>COUNTIF(F23:F27,"3 СР")</f>
        <v>1</v>
      </c>
    </row>
    <row r="36" spans="1:12" x14ac:dyDescent="0.2">
      <c r="A36" s="109"/>
      <c r="B36" s="110"/>
      <c r="C36" s="110"/>
      <c r="D36" s="110"/>
      <c r="E36" s="127"/>
      <c r="F36" s="128"/>
      <c r="G36" s="123" t="s">
        <v>184</v>
      </c>
      <c r="H36" s="115">
        <f>COUNTIF(A23:A133,"НС")</f>
        <v>0</v>
      </c>
      <c r="I36" s="129"/>
      <c r="J36" s="130"/>
      <c r="K36" s="135"/>
      <c r="L36" s="136"/>
    </row>
    <row r="37" spans="1:12" x14ac:dyDescent="0.2">
      <c r="A37" s="179"/>
      <c r="B37" s="177"/>
      <c r="C37" s="177"/>
      <c r="D37" s="178"/>
      <c r="E37" s="180"/>
      <c r="F37" s="137"/>
      <c r="G37" s="137"/>
      <c r="H37" s="138"/>
      <c r="I37" s="139"/>
      <c r="J37" s="140"/>
      <c r="K37" s="137"/>
      <c r="L37" s="131"/>
    </row>
    <row r="38" spans="1:12" ht="15.75" x14ac:dyDescent="0.2">
      <c r="A38" s="233" t="s">
        <v>51</v>
      </c>
      <c r="B38" s="229"/>
      <c r="C38" s="229"/>
      <c r="D38" s="229"/>
      <c r="E38" s="229" t="s">
        <v>52</v>
      </c>
      <c r="F38" s="229"/>
      <c r="G38" s="229"/>
      <c r="H38" s="229" t="s">
        <v>53</v>
      </c>
      <c r="I38" s="229"/>
      <c r="J38" s="229" t="s">
        <v>203</v>
      </c>
      <c r="K38" s="229"/>
      <c r="L38" s="231"/>
    </row>
    <row r="39" spans="1:12" x14ac:dyDescent="0.2">
      <c r="A39" s="236"/>
      <c r="B39" s="237"/>
      <c r="C39" s="237"/>
      <c r="D39" s="237"/>
      <c r="E39" s="237"/>
      <c r="F39" s="230"/>
      <c r="G39" s="230"/>
      <c r="H39" s="230"/>
      <c r="I39" s="230"/>
      <c r="J39" s="230"/>
      <c r="K39" s="230"/>
      <c r="L39" s="232"/>
    </row>
    <row r="40" spans="1:12" x14ac:dyDescent="0.2">
      <c r="A40" s="132"/>
      <c r="B40" s="141"/>
      <c r="C40" s="141"/>
      <c r="D40" s="141"/>
      <c r="E40" s="142"/>
      <c r="F40" s="141"/>
      <c r="G40" s="141"/>
      <c r="H40" s="138"/>
      <c r="I40" s="138"/>
      <c r="J40" s="141"/>
      <c r="K40" s="141"/>
      <c r="L40" s="133"/>
    </row>
    <row r="41" spans="1:12" x14ac:dyDescent="0.2">
      <c r="A41" s="132"/>
      <c r="B41" s="141"/>
      <c r="C41" s="141"/>
      <c r="D41" s="141"/>
      <c r="E41" s="142"/>
      <c r="F41" s="141"/>
      <c r="G41" s="141"/>
      <c r="H41" s="138"/>
      <c r="I41" s="138"/>
      <c r="J41" s="141"/>
      <c r="K41" s="141"/>
      <c r="L41" s="133"/>
    </row>
    <row r="42" spans="1:12" x14ac:dyDescent="0.2">
      <c r="A42" s="236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8"/>
    </row>
    <row r="43" spans="1:12" x14ac:dyDescent="0.2">
      <c r="A43" s="236"/>
      <c r="B43" s="237"/>
      <c r="C43" s="237"/>
      <c r="D43" s="237"/>
      <c r="E43" s="237"/>
      <c r="F43" s="239"/>
      <c r="G43" s="239"/>
      <c r="H43" s="239"/>
      <c r="I43" s="239"/>
      <c r="J43" s="239"/>
      <c r="K43" s="239"/>
      <c r="L43" s="240"/>
    </row>
    <row r="44" spans="1:12" ht="15" customHeight="1" thickBot="1" x14ac:dyDescent="0.25">
      <c r="A44" s="234"/>
      <c r="B44" s="235"/>
      <c r="C44" s="235"/>
      <c r="D44" s="235"/>
      <c r="E44" s="230" t="str">
        <f>G17</f>
        <v>ЖЕРЕБЦОВА М.С. (ВК, г. ЧИТА)</v>
      </c>
      <c r="F44" s="230"/>
      <c r="G44" s="230"/>
      <c r="H44" s="230" t="str">
        <f>G18</f>
        <v>КЛЮЧНИКОВА О.А. (ВК, г. ЧИТА)</v>
      </c>
      <c r="I44" s="230"/>
      <c r="J44" s="230" t="str">
        <f>G19</f>
        <v>СТАРОДУБЦЕВ А. Ю. (ВК, г. ХАБАРОВСК)</v>
      </c>
      <c r="K44" s="230"/>
      <c r="L44" s="232"/>
    </row>
    <row r="45" spans="1:12" ht="13.5" thickTop="1" x14ac:dyDescent="0.2"/>
  </sheetData>
  <sortState ref="A23:U120">
    <sortCondition ref="A23:A120"/>
  </sortState>
  <mergeCells count="41">
    <mergeCell ref="H38:I38"/>
    <mergeCell ref="H44:I44"/>
    <mergeCell ref="J38:L38"/>
    <mergeCell ref="J44:L44"/>
    <mergeCell ref="A38:D38"/>
    <mergeCell ref="A44:D44"/>
    <mergeCell ref="E38:G38"/>
    <mergeCell ref="E44:G44"/>
    <mergeCell ref="A39:E39"/>
    <mergeCell ref="F39:L39"/>
    <mergeCell ref="A42:E42"/>
    <mergeCell ref="F42:L42"/>
    <mergeCell ref="A43:E43"/>
    <mergeCell ref="F43:L43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28:F28"/>
    <mergeCell ref="G28:L28"/>
    <mergeCell ref="I21:I22"/>
    <mergeCell ref="J21:J22"/>
    <mergeCell ref="A7:L7"/>
    <mergeCell ref="H15:L15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2021-10-08T13:04:51Z</dcterms:modified>
</cp:coreProperties>
</file>