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Критериум!$A$1:$P$49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0" i="91" l="1"/>
  <c r="P39" i="91"/>
  <c r="P38" i="91"/>
  <c r="N49" i="91" l="1"/>
  <c r="M24" i="91"/>
  <c r="M25" i="91"/>
  <c r="M26" i="91"/>
  <c r="M27" i="91"/>
  <c r="M28" i="91"/>
  <c r="M23" i="91"/>
  <c r="K49" i="91" l="1"/>
  <c r="F49" i="91"/>
  <c r="P35" i="91" l="1"/>
  <c r="M37" i="91"/>
  <c r="M41" i="91"/>
  <c r="M40" i="91"/>
  <c r="M39" i="91"/>
  <c r="M38" i="91"/>
  <c r="M36" i="91" s="1"/>
  <c r="M35" i="91" l="1"/>
  <c r="P37" i="91"/>
  <c r="P36" i="91"/>
  <c r="P34" i="91"/>
</calcChain>
</file>

<file path=xl/sharedStrings.xml><?xml version="1.0" encoding="utf-8"?>
<sst xmlns="http://schemas.openxmlformats.org/spreadsheetml/2006/main" count="106" uniqueCount="90">
  <si>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</si>
  <si>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</si>
  <si>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</si>
  <si>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</si>
  <si>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</si>
  <si>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</si>
  <si>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</si>
  <si>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</si>
  <si>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</si>
  <si>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</si>
  <si>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</si>
  <si>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</si>
  <si>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</si>
  <si>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</si>
  <si>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</si>
  <si>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</si>
  <si>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</si>
  <si>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</si>
  <si>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</si>
  <si>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</si>
  <si>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</si>
  <si>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</si>
  <si>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</si>
  <si>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</si>
  <si>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</si>
  <si>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</si>
  <si>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</si>
  <si>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</si>
  <si>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</si>
  <si>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</si>
  <si>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</si>
  <si>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</si>
  <si>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</si>
  <si>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</si>
  <si>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</si>
  <si>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</si>
  <si>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1 СР</t>
  </si>
  <si>
    <t>Место на основном финише</t>
  </si>
  <si>
    <t/>
  </si>
  <si>
    <t>2 СР</t>
  </si>
  <si>
    <t>3 СР</t>
  </si>
  <si>
    <t>Лимит времени</t>
  </si>
  <si>
    <t>шоссе - критериум 20-40 км</t>
  </si>
  <si>
    <t>№ ВРВС: 0080721811С</t>
  </si>
  <si>
    <t>ВСЕРОССИЙСКИЕ СОРЕВНОВАНИЯ</t>
  </si>
  <si>
    <t>Осадки: без осадков</t>
  </si>
  <si>
    <t>СУДЬЯ НА ФИНИШЕ</t>
  </si>
  <si>
    <t>Министерство физической культуры и спорта Кузбасса</t>
  </si>
  <si>
    <t>Федерация велосипедного спорта Кемеровской области</t>
  </si>
  <si>
    <t>ДАТА ПРОВЕДЕНИЯ: 22 августа 2021 года</t>
  </si>
  <si>
    <t>Температура: +17/+20</t>
  </si>
  <si>
    <t>Влажность: 52%</t>
  </si>
  <si>
    <t>Республика Хакасия</t>
  </si>
  <si>
    <t>Кемеровская область</t>
  </si>
  <si>
    <t>1 сп.юн.р.</t>
  </si>
  <si>
    <t>РАЗРЯД, ЗВАНИЕ</t>
  </si>
  <si>
    <t>МЕСТО ПРОВЕДЕНИЯ: г. Кемерово</t>
  </si>
  <si>
    <t>НАЧАЛО ГОНКИ: 10ч 30м</t>
  </si>
  <si>
    <t>ЛЫСАК А.Н. (1к.,Кемерово)</t>
  </si>
  <si>
    <t>ПАВЛОВ В.В. (1к.,Кемерово)</t>
  </si>
  <si>
    <t>СТЕПАНОВА С.Н. (ВК.,г.Кемерово)</t>
  </si>
  <si>
    <t>МАКСИМАЛЬНЫЙ ПЕРЕПАД (HD)(м):</t>
  </si>
  <si>
    <t>СУММА ПОЛОЖИТЕЛЬНЫХ ПЕРЕПАДОВ ВЫСОТЫ НА ДИСТАНЦИИ (ТС)(м):</t>
  </si>
  <si>
    <t>Девушки 15-16 лет</t>
  </si>
  <si>
    <t>2,5 км/8</t>
  </si>
  <si>
    <t>ОСИНЦЕВА Таисия</t>
  </si>
  <si>
    <t>07.06.2005</t>
  </si>
  <si>
    <t>КОРХОВА Анастасия</t>
  </si>
  <si>
    <t>03.07.2006</t>
  </si>
  <si>
    <t>БЕЛИМЕНКО Мария</t>
  </si>
  <si>
    <t>27.07.2006</t>
  </si>
  <si>
    <t>ЛЕБЕДЕВА Аделина</t>
  </si>
  <si>
    <t>31.03.2006</t>
  </si>
  <si>
    <t>ПОТАПОВА Екатерина</t>
  </si>
  <si>
    <t>24.10.2005</t>
  </si>
  <si>
    <t>БИКАНОВА Руслана</t>
  </si>
  <si>
    <t>14.03.2005</t>
  </si>
  <si>
    <t>АБОЛОВА Елизавета</t>
  </si>
  <si>
    <t>25.11.2007</t>
  </si>
  <si>
    <t>НИКИФОРОВА Арина</t>
  </si>
  <si>
    <t>01.12.2006</t>
  </si>
  <si>
    <t>ПОЛЯКОВА Вероника</t>
  </si>
  <si>
    <t>12.10.2005</t>
  </si>
  <si>
    <t>Ветер: 1 м/с (ю)</t>
  </si>
  <si>
    <t>Новосибирская область</t>
  </si>
  <si>
    <t>ОКОНЧАНИЕ ГОНКИ : 13ч 00м</t>
  </si>
  <si>
    <t>НАЗВАНИЕ ТРАССЫ / РЕГ.НОМЕР: пр. Комсомольский</t>
  </si>
  <si>
    <t>ДИСТАНЦИЯ: ДЛИНА КРУГА/КРУГОВ</t>
  </si>
  <si>
    <t>UCI ID</t>
  </si>
  <si>
    <t>№ ЕКП 2021: 43495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</si>
</sst>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1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1" fontId="17" fillId="0" borderId="34" xfId="8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right" vertical="center"/>
    </xf>
    <xf numFmtId="0" fontId="5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2" borderId="3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8" fillId="2" borderId="31" xfId="3" applyNumberFormat="1" applyFont="1" applyFill="1" applyBorder="1" applyAlignment="1">
      <alignment horizontal="center" vertical="center" wrapText="1"/>
    </xf>
    <xf numFmtId="14" fontId="18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59869</xdr:rowOff>
    </xdr:from>
    <xdr:to>
      <xdr:col>1</xdr:col>
      <xdr:colOff>367394</xdr:colOff>
      <xdr:row>3</xdr:row>
      <xdr:rowOff>13607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59869"/>
          <a:ext cx="753838" cy="72934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97972</xdr:rowOff>
    </xdr:from>
    <xdr:to>
      <xdr:col>3</xdr:col>
      <xdr:colOff>231755</xdr:colOff>
      <xdr:row>2</xdr:row>
      <xdr:rowOff>190501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" y="97972"/>
          <a:ext cx="1061791" cy="609600"/>
        </a:xfrm>
        <a:prstGeom prst="rect">
          <a:avLst/>
        </a:prstGeom>
      </xdr:spPr>
    </xdr:pic>
    <xdr:clientData/>
  </xdr:twoCellAnchor>
  <xdr:oneCellAnchor>
    <xdr:from>
      <xdr:col>13</xdr:col>
      <xdr:colOff>571500</xdr:colOff>
      <xdr:row>0</xdr:row>
      <xdr:rowOff>81643</xdr:rowOff>
    </xdr:from>
    <xdr:ext cx="1103040" cy="633960"/>
    <xdr:pic>
      <xdr:nvPicPr>
        <xdr:cNvPr id="9" name="Picture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49643" y="81643"/>
          <a:ext cx="1103040" cy="633960"/>
        </a:xfrm>
        <a:prstGeom prst="rect">
          <a:avLst/>
        </a:prstGeom>
      </xdr:spPr>
    </xdr:pic>
    <xdr:clientData/>
  </xdr:oneCellAnchor>
  <xdr:oneCellAnchor>
    <xdr:from>
      <xdr:col>15</xdr:col>
      <xdr:colOff>340179</xdr:colOff>
      <xdr:row>0</xdr:row>
      <xdr:rowOff>72118</xdr:rowOff>
    </xdr:from>
    <xdr:ext cx="743400" cy="713160"/>
    <xdr:pic>
      <xdr:nvPicPr>
        <xdr:cNvPr id="10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78393" y="72118"/>
          <a:ext cx="743400" cy="713160"/>
        </a:xfrm>
        <a:prstGeom prst="rect">
          <a:avLst/>
        </a:prstGeom>
      </xdr:spPr>
    </xdr:pic>
    <xdr:clientData/>
  </xdr:oneCellAnchor>
  <xdr:oneCellAnchor>
    <xdr:from>
      <xdr:col>6</xdr:col>
      <xdr:colOff>435428</xdr:colOff>
      <xdr:row>43</xdr:row>
      <xdr:rowOff>163286</xdr:rowOff>
    </xdr:from>
    <xdr:ext cx="1069560" cy="585000"/>
    <xdr:pic>
      <xdr:nvPicPr>
        <xdr:cNvPr id="11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57749" y="25962429"/>
          <a:ext cx="1069560" cy="58500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43</xdr:row>
      <xdr:rowOff>136071</xdr:rowOff>
    </xdr:from>
    <xdr:ext cx="1069560" cy="585000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23466" y="25935214"/>
          <a:ext cx="1069560" cy="585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topLeftCell="D10" zoomScaleNormal="90" zoomScaleSheetLayoutView="100" workbookViewId="0">
      <selection activeCell="H15" sqref="H15:P15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3.85546875" style="11" customWidth="1"/>
    <col min="4" max="4" width="21.140625" style="1" customWidth="1"/>
    <col min="5" max="5" width="10.85546875" style="58" customWidth="1"/>
    <col min="6" max="6" width="8" style="1" customWidth="1"/>
    <col min="7" max="7" width="26.28515625" style="1" customWidth="1"/>
    <col min="8" max="11" width="8.140625" style="1" customWidth="1"/>
    <col min="12" max="12" width="19.28515625" style="1" customWidth="1"/>
    <col min="13" max="13" width="11.28515625" style="1" customWidth="1"/>
    <col min="14" max="14" width="10.42578125" style="1" customWidth="1"/>
    <col min="15" max="15" width="14.42578125" style="1" customWidth="1"/>
    <col min="16" max="16" width="18.7109375" style="1" customWidth="1"/>
    <col min="17" max="16384" width="9.140625" style="1"/>
  </cols>
  <sheetData>
    <row r="1" spans="1:16" ht="20.2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0.25" customHeight="1" x14ac:dyDescent="0.2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20.25" customHeight="1" x14ac:dyDescent="0.2">
      <c r="A3" s="100" t="s">
        <v>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20.25" customHeight="1" x14ac:dyDescent="0.2">
      <c r="A4" s="100" t="s">
        <v>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9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s="2" customFormat="1" ht="32.25" customHeight="1" x14ac:dyDescent="0.2">
      <c r="A6" s="105" t="s">
        <v>44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s="2" customFormat="1" ht="18" customHeight="1" x14ac:dyDescent="0.2">
      <c r="A7" s="106" t="s">
        <v>15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s="2" customFormat="1" ht="8.25" customHeight="1" thickBo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24" customHeight="1" thickTop="1" x14ac:dyDescent="0.2">
      <c r="A9" s="107" t="s">
        <v>21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</row>
    <row r="10" spans="1:16" ht="18" customHeight="1" x14ac:dyDescent="0.2">
      <c r="A10" s="131" t="s">
        <v>42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</row>
    <row r="11" spans="1:16" ht="19.5" customHeight="1" x14ac:dyDescent="0.2">
      <c r="A11" s="131" t="s">
        <v>63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3"/>
    </row>
    <row r="12" spans="1:16" ht="8.25" customHeight="1" x14ac:dyDescent="0.2">
      <c r="A12" s="138" t="s">
        <v>38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</row>
    <row r="13" spans="1:16" ht="15.75" x14ac:dyDescent="0.2">
      <c r="A13" s="26" t="s">
        <v>56</v>
      </c>
      <c r="B13" s="16"/>
      <c r="C13" s="47"/>
      <c r="D13" s="46"/>
      <c r="E13" s="48"/>
      <c r="F13" s="4"/>
      <c r="G13" s="61" t="s">
        <v>57</v>
      </c>
      <c r="H13" s="4"/>
      <c r="I13" s="4"/>
      <c r="J13" s="4"/>
      <c r="K13" s="4"/>
      <c r="L13" s="4"/>
      <c r="M13" s="4"/>
      <c r="N13" s="4"/>
      <c r="O13" s="34"/>
      <c r="P13" s="35" t="s">
        <v>43</v>
      </c>
    </row>
    <row r="14" spans="1:16" ht="15.75" x14ac:dyDescent="0.2">
      <c r="A14" s="14" t="s">
        <v>49</v>
      </c>
      <c r="B14" s="10"/>
      <c r="C14" s="10"/>
      <c r="D14" s="59"/>
      <c r="E14" s="49"/>
      <c r="F14" s="5"/>
      <c r="G14" s="62" t="s">
        <v>85</v>
      </c>
      <c r="H14" s="5"/>
      <c r="I14" s="5"/>
      <c r="J14" s="5"/>
      <c r="K14" s="5"/>
      <c r="L14" s="5"/>
      <c r="M14" s="5"/>
      <c r="N14" s="5"/>
      <c r="O14" s="36"/>
      <c r="P14" s="37" t="s">
        <v>89</v>
      </c>
    </row>
    <row r="15" spans="1:16" ht="15" x14ac:dyDescent="0.2">
      <c r="A15" s="112" t="s">
        <v>8</v>
      </c>
      <c r="B15" s="113"/>
      <c r="C15" s="113"/>
      <c r="D15" s="113"/>
      <c r="E15" s="113"/>
      <c r="F15" s="113"/>
      <c r="G15" s="114"/>
      <c r="H15" s="115" t="s">
        <v>1</v>
      </c>
      <c r="I15" s="113"/>
      <c r="J15" s="113"/>
      <c r="K15" s="113"/>
      <c r="L15" s="113"/>
      <c r="M15" s="113"/>
      <c r="N15" s="113"/>
      <c r="O15" s="113"/>
      <c r="P15" s="116"/>
    </row>
    <row r="16" spans="1:16" ht="15" x14ac:dyDescent="0.2">
      <c r="A16" s="15" t="s">
        <v>17</v>
      </c>
      <c r="B16" s="27"/>
      <c r="C16" s="27"/>
      <c r="D16" s="8"/>
      <c r="E16" s="50"/>
      <c r="F16" s="8"/>
      <c r="G16" s="9" t="s">
        <v>38</v>
      </c>
      <c r="H16" s="134" t="s">
        <v>86</v>
      </c>
      <c r="I16" s="135"/>
      <c r="J16" s="135"/>
      <c r="K16" s="135"/>
      <c r="L16" s="135"/>
      <c r="M16" s="135"/>
      <c r="N16" s="135"/>
      <c r="O16" s="135"/>
      <c r="P16" s="136"/>
    </row>
    <row r="17" spans="1:16" ht="15" x14ac:dyDescent="0.2">
      <c r="A17" s="15" t="s">
        <v>18</v>
      </c>
      <c r="B17" s="23"/>
      <c r="C17" s="23"/>
      <c r="D17" s="6"/>
      <c r="E17" s="51"/>
      <c r="F17" s="6"/>
      <c r="G17" s="9" t="s">
        <v>58</v>
      </c>
      <c r="H17" s="134" t="s">
        <v>61</v>
      </c>
      <c r="I17" s="135"/>
      <c r="J17" s="135"/>
      <c r="K17" s="135"/>
      <c r="L17" s="135"/>
      <c r="M17" s="135"/>
      <c r="N17" s="135"/>
      <c r="O17" s="135"/>
      <c r="P17" s="136"/>
    </row>
    <row r="18" spans="1:16" ht="15" x14ac:dyDescent="0.2">
      <c r="A18" s="15" t="s">
        <v>19</v>
      </c>
      <c r="B18" s="27"/>
      <c r="C18" s="27"/>
      <c r="D18" s="7"/>
      <c r="E18" s="50"/>
      <c r="F18" s="8"/>
      <c r="G18" s="9" t="s">
        <v>59</v>
      </c>
      <c r="H18" s="134" t="s">
        <v>62</v>
      </c>
      <c r="I18" s="135"/>
      <c r="J18" s="135"/>
      <c r="K18" s="135"/>
      <c r="L18" s="135"/>
      <c r="M18" s="135"/>
      <c r="N18" s="135"/>
      <c r="O18" s="135"/>
      <c r="P18" s="136"/>
    </row>
    <row r="19" spans="1:16" ht="16.5" thickBot="1" x14ac:dyDescent="0.25">
      <c r="A19" s="30" t="s">
        <v>14</v>
      </c>
      <c r="B19" s="21"/>
      <c r="C19" s="21"/>
      <c r="D19" s="20"/>
      <c r="E19" s="52"/>
      <c r="F19" s="29"/>
      <c r="G19" s="98" t="s">
        <v>60</v>
      </c>
      <c r="H19" s="31" t="s">
        <v>87</v>
      </c>
      <c r="I19" s="32"/>
      <c r="J19" s="32"/>
      <c r="K19" s="32"/>
      <c r="L19" s="19"/>
      <c r="M19" s="44">
        <v>20</v>
      </c>
      <c r="N19" s="19"/>
      <c r="O19" s="29"/>
      <c r="P19" s="33" t="s">
        <v>64</v>
      </c>
    </row>
    <row r="20" spans="1:16" ht="6.75" customHeight="1" thickTop="1" thickBot="1" x14ac:dyDescent="0.25">
      <c r="A20" s="18"/>
      <c r="B20" s="17"/>
      <c r="C20" s="17"/>
      <c r="D20" s="18"/>
      <c r="E20" s="5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28" customFormat="1" ht="21.75" customHeight="1" thickTop="1" x14ac:dyDescent="0.2">
      <c r="A21" s="121" t="s">
        <v>7</v>
      </c>
      <c r="B21" s="103" t="s">
        <v>11</v>
      </c>
      <c r="C21" s="103" t="s">
        <v>88</v>
      </c>
      <c r="D21" s="103" t="s">
        <v>2</v>
      </c>
      <c r="E21" s="110" t="s">
        <v>35</v>
      </c>
      <c r="F21" s="103" t="s">
        <v>55</v>
      </c>
      <c r="G21" s="103" t="s">
        <v>12</v>
      </c>
      <c r="H21" s="126" t="s">
        <v>16</v>
      </c>
      <c r="I21" s="126"/>
      <c r="J21" s="126"/>
      <c r="K21" s="126"/>
      <c r="L21" s="103" t="s">
        <v>37</v>
      </c>
      <c r="M21" s="103" t="s">
        <v>24</v>
      </c>
      <c r="N21" s="103" t="s">
        <v>25</v>
      </c>
      <c r="O21" s="127" t="s">
        <v>23</v>
      </c>
      <c r="P21" s="129" t="s">
        <v>13</v>
      </c>
    </row>
    <row r="22" spans="1:16" s="28" customFormat="1" ht="18" customHeight="1" x14ac:dyDescent="0.2">
      <c r="A22" s="122"/>
      <c r="B22" s="104"/>
      <c r="C22" s="104"/>
      <c r="D22" s="104"/>
      <c r="E22" s="111"/>
      <c r="F22" s="104"/>
      <c r="G22" s="104"/>
      <c r="H22" s="97">
        <v>1</v>
      </c>
      <c r="I22" s="97">
        <v>2</v>
      </c>
      <c r="J22" s="97">
        <v>3</v>
      </c>
      <c r="K22" s="97">
        <v>4</v>
      </c>
      <c r="L22" s="104"/>
      <c r="M22" s="104"/>
      <c r="N22" s="104"/>
      <c r="O22" s="128"/>
      <c r="P22" s="130"/>
    </row>
    <row r="23" spans="1:16" s="3" customFormat="1" ht="17.25" customHeight="1" x14ac:dyDescent="0.2">
      <c r="A23" s="90">
        <v>1</v>
      </c>
      <c r="B23" s="91">
        <v>13</v>
      </c>
      <c r="C23" s="81">
        <v>10105085235</v>
      </c>
      <c r="D23" s="92" t="s">
        <v>65</v>
      </c>
      <c r="E23" s="81" t="s">
        <v>66</v>
      </c>
      <c r="F23" s="81" t="s">
        <v>32</v>
      </c>
      <c r="G23" s="95" t="s">
        <v>52</v>
      </c>
      <c r="H23" s="81">
        <v>5</v>
      </c>
      <c r="I23" s="81">
        <v>5</v>
      </c>
      <c r="J23" s="91">
        <v>2</v>
      </c>
      <c r="K23" s="91">
        <v>3</v>
      </c>
      <c r="L23" s="91">
        <v>2</v>
      </c>
      <c r="M23" s="80">
        <f t="shared" ref="M23:M28" si="0">SUM(H23:K23)</f>
        <v>15</v>
      </c>
      <c r="N23" s="80"/>
      <c r="O23" s="82"/>
      <c r="P23" s="83"/>
    </row>
    <row r="24" spans="1:16" s="3" customFormat="1" ht="17.25" customHeight="1" x14ac:dyDescent="0.2">
      <c r="A24" s="90">
        <v>2</v>
      </c>
      <c r="B24" s="91">
        <v>62</v>
      </c>
      <c r="C24" s="81">
        <v>10105722304</v>
      </c>
      <c r="D24" s="92" t="s">
        <v>67</v>
      </c>
      <c r="E24" s="81" t="s">
        <v>68</v>
      </c>
      <c r="F24" s="81" t="s">
        <v>39</v>
      </c>
      <c r="G24" s="95" t="s">
        <v>53</v>
      </c>
      <c r="H24" s="81">
        <v>2</v>
      </c>
      <c r="I24" s="91">
        <v>3</v>
      </c>
      <c r="J24" s="81">
        <v>1</v>
      </c>
      <c r="K24" s="91">
        <v>5</v>
      </c>
      <c r="L24" s="91">
        <v>1</v>
      </c>
      <c r="M24" s="80">
        <f t="shared" si="0"/>
        <v>11</v>
      </c>
      <c r="N24" s="80"/>
      <c r="O24" s="82"/>
      <c r="P24" s="83"/>
    </row>
    <row r="25" spans="1:16" s="3" customFormat="1" ht="17.25" customHeight="1" x14ac:dyDescent="0.2">
      <c r="A25" s="90">
        <v>3</v>
      </c>
      <c r="B25" s="91">
        <v>15</v>
      </c>
      <c r="C25" s="81">
        <v>10117455462</v>
      </c>
      <c r="D25" s="92" t="s">
        <v>69</v>
      </c>
      <c r="E25" s="81" t="s">
        <v>70</v>
      </c>
      <c r="F25" s="81" t="s">
        <v>36</v>
      </c>
      <c r="G25" s="95" t="s">
        <v>52</v>
      </c>
      <c r="H25" s="81">
        <v>1</v>
      </c>
      <c r="I25" s="91">
        <v>1</v>
      </c>
      <c r="J25" s="91">
        <v>3</v>
      </c>
      <c r="K25" s="91">
        <v>2</v>
      </c>
      <c r="L25" s="91">
        <v>3</v>
      </c>
      <c r="M25" s="80">
        <f t="shared" si="0"/>
        <v>7</v>
      </c>
      <c r="N25" s="80"/>
      <c r="O25" s="82"/>
      <c r="P25" s="83"/>
    </row>
    <row r="26" spans="1:16" s="3" customFormat="1" ht="17.25" customHeight="1" x14ac:dyDescent="0.2">
      <c r="A26" s="90">
        <v>4</v>
      </c>
      <c r="B26" s="91">
        <v>14</v>
      </c>
      <c r="C26" s="81">
        <v>10114234658</v>
      </c>
      <c r="D26" s="92" t="s">
        <v>71</v>
      </c>
      <c r="E26" s="81" t="s">
        <v>72</v>
      </c>
      <c r="F26" s="81" t="s">
        <v>36</v>
      </c>
      <c r="G26" s="95" t="s">
        <v>52</v>
      </c>
      <c r="H26" s="91"/>
      <c r="I26" s="91"/>
      <c r="J26" s="91">
        <v>5</v>
      </c>
      <c r="K26" s="81">
        <v>1</v>
      </c>
      <c r="L26" s="91">
        <v>4</v>
      </c>
      <c r="M26" s="80">
        <f t="shared" si="0"/>
        <v>6</v>
      </c>
      <c r="N26" s="80"/>
      <c r="O26" s="82"/>
      <c r="P26" s="83"/>
    </row>
    <row r="27" spans="1:16" s="3" customFormat="1" ht="17.25" customHeight="1" x14ac:dyDescent="0.2">
      <c r="A27" s="90">
        <v>5</v>
      </c>
      <c r="B27" s="91">
        <v>92</v>
      </c>
      <c r="C27" s="81">
        <v>10106932275</v>
      </c>
      <c r="D27" s="92" t="s">
        <v>73</v>
      </c>
      <c r="E27" s="81" t="s">
        <v>74</v>
      </c>
      <c r="F27" s="81" t="s">
        <v>32</v>
      </c>
      <c r="G27" s="95" t="s">
        <v>53</v>
      </c>
      <c r="H27" s="91">
        <v>3</v>
      </c>
      <c r="I27" s="81"/>
      <c r="J27" s="81"/>
      <c r="K27" s="81"/>
      <c r="L27" s="91">
        <v>6</v>
      </c>
      <c r="M27" s="80">
        <f t="shared" si="0"/>
        <v>3</v>
      </c>
      <c r="N27" s="80"/>
      <c r="O27" s="82"/>
      <c r="P27" s="83"/>
    </row>
    <row r="28" spans="1:16" s="3" customFormat="1" ht="17.25" customHeight="1" x14ac:dyDescent="0.2">
      <c r="A28" s="90">
        <v>6</v>
      </c>
      <c r="B28" s="91">
        <v>50</v>
      </c>
      <c r="C28" s="81">
        <v>10091576266</v>
      </c>
      <c r="D28" s="92" t="s">
        <v>75</v>
      </c>
      <c r="E28" s="81" t="s">
        <v>76</v>
      </c>
      <c r="F28" s="81" t="s">
        <v>39</v>
      </c>
      <c r="G28" s="95" t="s">
        <v>53</v>
      </c>
      <c r="H28" s="81"/>
      <c r="I28" s="81">
        <v>2</v>
      </c>
      <c r="J28" s="81"/>
      <c r="K28" s="81"/>
      <c r="L28" s="91">
        <v>5</v>
      </c>
      <c r="M28" s="80">
        <f t="shared" si="0"/>
        <v>2</v>
      </c>
      <c r="N28" s="80"/>
      <c r="O28" s="82"/>
      <c r="P28" s="83"/>
    </row>
    <row r="29" spans="1:16" s="3" customFormat="1" ht="17.25" customHeight="1" x14ac:dyDescent="0.2">
      <c r="A29" s="90">
        <v>7</v>
      </c>
      <c r="B29" s="91">
        <v>118</v>
      </c>
      <c r="C29" s="81">
        <v>10117164058</v>
      </c>
      <c r="D29" s="92" t="s">
        <v>77</v>
      </c>
      <c r="E29" s="81" t="s">
        <v>78</v>
      </c>
      <c r="F29" s="81" t="s">
        <v>39</v>
      </c>
      <c r="G29" s="95" t="s">
        <v>53</v>
      </c>
      <c r="H29" s="81"/>
      <c r="I29" s="81"/>
      <c r="J29" s="91"/>
      <c r="K29" s="81"/>
      <c r="L29" s="91"/>
      <c r="M29" s="80"/>
      <c r="N29" s="80"/>
      <c r="O29" s="82"/>
      <c r="P29" s="83"/>
    </row>
    <row r="30" spans="1:16" s="3" customFormat="1" ht="17.25" customHeight="1" x14ac:dyDescent="0.2">
      <c r="A30" s="90">
        <v>8</v>
      </c>
      <c r="B30" s="91">
        <v>81</v>
      </c>
      <c r="C30" s="81"/>
      <c r="D30" s="92" t="s">
        <v>79</v>
      </c>
      <c r="E30" s="81" t="s">
        <v>80</v>
      </c>
      <c r="F30" s="81" t="s">
        <v>54</v>
      </c>
      <c r="G30" s="95" t="s">
        <v>53</v>
      </c>
      <c r="H30" s="91"/>
      <c r="I30" s="81"/>
      <c r="J30" s="81"/>
      <c r="K30" s="91"/>
      <c r="L30" s="91"/>
      <c r="M30" s="80"/>
      <c r="N30" s="80"/>
      <c r="O30" s="82"/>
      <c r="P30" s="83"/>
    </row>
    <row r="31" spans="1:16" s="3" customFormat="1" ht="17.25" customHeight="1" thickBot="1" x14ac:dyDescent="0.25">
      <c r="A31" s="99">
        <v>9</v>
      </c>
      <c r="B31" s="93">
        <v>20</v>
      </c>
      <c r="C31" s="85">
        <v>10077272406</v>
      </c>
      <c r="D31" s="94" t="s">
        <v>81</v>
      </c>
      <c r="E31" s="85" t="s">
        <v>82</v>
      </c>
      <c r="F31" s="85" t="s">
        <v>39</v>
      </c>
      <c r="G31" s="96" t="s">
        <v>84</v>
      </c>
      <c r="H31" s="93"/>
      <c r="I31" s="85"/>
      <c r="J31" s="85"/>
      <c r="K31" s="85"/>
      <c r="L31" s="93"/>
      <c r="M31" s="84"/>
      <c r="N31" s="84"/>
      <c r="O31" s="86"/>
      <c r="P31" s="87"/>
    </row>
    <row r="32" spans="1:16" ht="8.25" customHeight="1" thickTop="1" thickBot="1" x14ac:dyDescent="0.25">
      <c r="A32" s="18"/>
      <c r="B32" s="17"/>
      <c r="C32" s="17"/>
      <c r="D32" s="18"/>
      <c r="E32" s="5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.75" thickTop="1" x14ac:dyDescent="0.2">
      <c r="A33" s="120" t="s">
        <v>5</v>
      </c>
      <c r="B33" s="118"/>
      <c r="C33" s="118"/>
      <c r="D33" s="118"/>
      <c r="E33" s="72"/>
      <c r="F33" s="72"/>
      <c r="G33" s="72"/>
      <c r="H33" s="118" t="s">
        <v>6</v>
      </c>
      <c r="I33" s="118"/>
      <c r="J33" s="118"/>
      <c r="K33" s="118"/>
      <c r="L33" s="118"/>
      <c r="M33" s="118"/>
      <c r="N33" s="118"/>
      <c r="O33" s="118"/>
      <c r="P33" s="119"/>
    </row>
    <row r="34" spans="1:16" ht="15" x14ac:dyDescent="0.2">
      <c r="A34" s="73" t="s">
        <v>50</v>
      </c>
      <c r="B34" s="23"/>
      <c r="C34" s="69"/>
      <c r="D34" s="16"/>
      <c r="E34" s="54"/>
      <c r="F34" s="16"/>
      <c r="G34" s="39"/>
      <c r="L34" s="24" t="s">
        <v>33</v>
      </c>
      <c r="M34" s="78">
        <v>3</v>
      </c>
      <c r="N34" s="38"/>
      <c r="O34" s="74" t="s">
        <v>31</v>
      </c>
      <c r="P34" s="75">
        <f>COUNTIF(F$21:F142,"ЗМС")</f>
        <v>0</v>
      </c>
    </row>
    <row r="35" spans="1:16" ht="15" x14ac:dyDescent="0.2">
      <c r="A35" s="73" t="s">
        <v>51</v>
      </c>
      <c r="B35" s="23"/>
      <c r="C35" s="70"/>
      <c r="D35" s="22"/>
      <c r="E35" s="55"/>
      <c r="F35" s="22"/>
      <c r="G35" s="40"/>
      <c r="L35" s="24" t="s">
        <v>26</v>
      </c>
      <c r="M35" s="78">
        <f>M36+M41</f>
        <v>9</v>
      </c>
      <c r="N35" s="12"/>
      <c r="O35" s="74" t="s">
        <v>20</v>
      </c>
      <c r="P35" s="75">
        <f>COUNTIF(F$20:F141,"МСМК")</f>
        <v>0</v>
      </c>
    </row>
    <row r="36" spans="1:16" ht="15" x14ac:dyDescent="0.2">
      <c r="A36" s="73" t="s">
        <v>45</v>
      </c>
      <c r="B36" s="23"/>
      <c r="C36" s="43"/>
      <c r="D36" s="22"/>
      <c r="E36" s="55"/>
      <c r="F36" s="22"/>
      <c r="G36" s="40"/>
      <c r="L36" s="24" t="s">
        <v>27</v>
      </c>
      <c r="M36" s="78">
        <f>M37+M38+M40</f>
        <v>9</v>
      </c>
      <c r="N36" s="12"/>
      <c r="O36" s="74" t="s">
        <v>22</v>
      </c>
      <c r="P36" s="75">
        <f>COUNTIF(F$20:F31,"МС")</f>
        <v>0</v>
      </c>
    </row>
    <row r="37" spans="1:16" ht="15" x14ac:dyDescent="0.2">
      <c r="A37" s="73" t="s">
        <v>83</v>
      </c>
      <c r="B37" s="23"/>
      <c r="C37" s="43"/>
      <c r="D37" s="22"/>
      <c r="E37" s="55"/>
      <c r="F37" s="22"/>
      <c r="G37" s="40"/>
      <c r="L37" s="24" t="s">
        <v>28</v>
      </c>
      <c r="M37" s="78">
        <f>COUNT(A23:A31)</f>
        <v>9</v>
      </c>
      <c r="N37" s="12"/>
      <c r="O37" s="74" t="s">
        <v>32</v>
      </c>
      <c r="P37" s="75">
        <f>COUNTIF(F$19:F31,"КМС")</f>
        <v>2</v>
      </c>
    </row>
    <row r="38" spans="1:16" ht="15" x14ac:dyDescent="0.2">
      <c r="A38" s="41"/>
      <c r="B38" s="6"/>
      <c r="C38" s="71"/>
      <c r="D38" s="22"/>
      <c r="E38" s="55"/>
      <c r="F38" s="22"/>
      <c r="G38" s="40"/>
      <c r="L38" s="24" t="s">
        <v>29</v>
      </c>
      <c r="M38" s="78">
        <f>COUNTIF(A23:A31,"НФ")</f>
        <v>0</v>
      </c>
      <c r="N38" s="12"/>
      <c r="O38" s="74" t="s">
        <v>36</v>
      </c>
      <c r="P38" s="75">
        <f>COUNTIF(F$22:F143,"1 СР")</f>
        <v>2</v>
      </c>
    </row>
    <row r="39" spans="1:16" ht="15" x14ac:dyDescent="0.2">
      <c r="A39" s="41"/>
      <c r="B39" s="6"/>
      <c r="C39" s="71"/>
      <c r="D39" s="22"/>
      <c r="E39" s="55"/>
      <c r="F39" s="22"/>
      <c r="G39" s="40"/>
      <c r="L39" s="74" t="s">
        <v>41</v>
      </c>
      <c r="M39" s="79">
        <f>COUNTIF(A23:A31,"ЛИМ")</f>
        <v>0</v>
      </c>
      <c r="N39" s="12"/>
      <c r="O39" s="74" t="s">
        <v>39</v>
      </c>
      <c r="P39" s="75">
        <f>COUNTIF(F$19:F141,"2 СР")</f>
        <v>4</v>
      </c>
    </row>
    <row r="40" spans="1:16" ht="15" x14ac:dyDescent="0.2">
      <c r="A40" s="25"/>
      <c r="B40" s="23"/>
      <c r="C40" s="43"/>
      <c r="D40" s="22"/>
      <c r="E40" s="55"/>
      <c r="F40" s="22"/>
      <c r="G40" s="40"/>
      <c r="L40" s="24" t="s">
        <v>34</v>
      </c>
      <c r="M40" s="78">
        <f>COUNTIF(A23:A31,"ДСКВ")</f>
        <v>0</v>
      </c>
      <c r="N40" s="12"/>
      <c r="O40" s="74" t="s">
        <v>40</v>
      </c>
      <c r="P40" s="75">
        <f>COUNTIF(F$21:F144,"3 СР")</f>
        <v>0</v>
      </c>
    </row>
    <row r="41" spans="1:16" ht="15" x14ac:dyDescent="0.2">
      <c r="A41" s="25"/>
      <c r="B41" s="23"/>
      <c r="C41" s="43"/>
      <c r="D41" s="22"/>
      <c r="E41" s="55"/>
      <c r="F41" s="22"/>
      <c r="G41" s="40"/>
      <c r="L41" s="24" t="s">
        <v>30</v>
      </c>
      <c r="M41" s="78">
        <f>COUNTIF(A23:A31,"НС")</f>
        <v>0</v>
      </c>
      <c r="N41" s="12"/>
      <c r="O41" s="74"/>
      <c r="P41" s="76"/>
    </row>
    <row r="42" spans="1:16" ht="6.75" customHeight="1" x14ac:dyDescent="0.2">
      <c r="A42" s="41"/>
      <c r="B42" s="13"/>
      <c r="C42" s="13"/>
      <c r="D42" s="6"/>
      <c r="E42" s="56"/>
      <c r="F42" s="6"/>
      <c r="G42" s="6"/>
      <c r="H42" s="6"/>
      <c r="I42" s="6"/>
      <c r="J42" s="6"/>
      <c r="K42" s="6"/>
      <c r="L42" s="6"/>
      <c r="M42" s="6"/>
      <c r="N42" s="6"/>
      <c r="O42" s="6"/>
      <c r="P42" s="42"/>
    </row>
    <row r="43" spans="1:16" ht="15.75" x14ac:dyDescent="0.2">
      <c r="A43" s="117" t="s">
        <v>3</v>
      </c>
      <c r="B43" s="102"/>
      <c r="C43" s="102"/>
      <c r="D43" s="102"/>
      <c r="E43" s="102"/>
      <c r="F43" s="102" t="s">
        <v>10</v>
      </c>
      <c r="G43" s="102"/>
      <c r="H43" s="102"/>
      <c r="I43" s="102"/>
      <c r="J43" s="102"/>
      <c r="K43" s="102" t="s">
        <v>4</v>
      </c>
      <c r="L43" s="102"/>
      <c r="M43" s="102"/>
      <c r="N43" s="102" t="s">
        <v>46</v>
      </c>
      <c r="O43" s="102"/>
      <c r="P43" s="123"/>
    </row>
    <row r="44" spans="1:16" s="67" customFormat="1" ht="15.75" x14ac:dyDescent="0.2">
      <c r="A44" s="63"/>
      <c r="B44" s="64"/>
      <c r="C44" s="64"/>
      <c r="D44" s="64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</row>
    <row r="45" spans="1:16" s="67" customFormat="1" ht="15.75" x14ac:dyDescent="0.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8"/>
    </row>
    <row r="46" spans="1:16" x14ac:dyDescent="0.2">
      <c r="A46" s="8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77"/>
      <c r="M46" s="67"/>
      <c r="N46" s="67"/>
      <c r="O46" s="67"/>
      <c r="P46" s="89"/>
    </row>
    <row r="47" spans="1:16" x14ac:dyDescent="0.2">
      <c r="A47" s="60"/>
      <c r="B47" s="77"/>
      <c r="C47" s="77"/>
      <c r="D47" s="77"/>
      <c r="E47" s="5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45"/>
    </row>
    <row r="48" spans="1:16" x14ac:dyDescent="0.2">
      <c r="A48" s="60"/>
      <c r="B48" s="77"/>
      <c r="C48" s="77"/>
      <c r="D48" s="77"/>
      <c r="E48" s="5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45"/>
    </row>
    <row r="49" spans="1:16" ht="16.5" thickBot="1" x14ac:dyDescent="0.25">
      <c r="A49" s="137" t="s">
        <v>38</v>
      </c>
      <c r="B49" s="101"/>
      <c r="C49" s="101"/>
      <c r="D49" s="101"/>
      <c r="E49" s="101"/>
      <c r="F49" s="101" t="str">
        <f>G17</f>
        <v>ЛЫСАК А.Н. (1к.,Кемерово)</v>
      </c>
      <c r="G49" s="101"/>
      <c r="H49" s="101"/>
      <c r="I49" s="101"/>
      <c r="J49" s="101"/>
      <c r="K49" s="101" t="str">
        <f>G18</f>
        <v>ПАВЛОВ В.В. (1к.,Кемерово)</v>
      </c>
      <c r="L49" s="101"/>
      <c r="M49" s="101"/>
      <c r="N49" s="101" t="str">
        <f>G19</f>
        <v>СТЕПАНОВА С.Н. (ВК.,г.Кемерово)</v>
      </c>
      <c r="O49" s="101"/>
      <c r="P49" s="124"/>
    </row>
    <row r="50" spans="1:16" ht="13.5" thickTop="1" x14ac:dyDescent="0.2"/>
  </sheetData>
  <sortState ref="B23:AG32">
    <sortCondition descending="1" ref="M23:M32"/>
  </sortState>
  <mergeCells count="40">
    <mergeCell ref="K49:M49"/>
    <mergeCell ref="N43:P43"/>
    <mergeCell ref="N49:P49"/>
    <mergeCell ref="A8:P8"/>
    <mergeCell ref="H21:K21"/>
    <mergeCell ref="L21:L22"/>
    <mergeCell ref="M21:M22"/>
    <mergeCell ref="O21:O22"/>
    <mergeCell ref="P21:P22"/>
    <mergeCell ref="A10:P10"/>
    <mergeCell ref="A11:P11"/>
    <mergeCell ref="H16:P16"/>
    <mergeCell ref="H17:P17"/>
    <mergeCell ref="H18:P18"/>
    <mergeCell ref="A49:E49"/>
    <mergeCell ref="A12:P12"/>
    <mergeCell ref="H15:P15"/>
    <mergeCell ref="B21:B22"/>
    <mergeCell ref="C21:C22"/>
    <mergeCell ref="A43:E43"/>
    <mergeCell ref="H33:P33"/>
    <mergeCell ref="A33:D33"/>
    <mergeCell ref="F43:J43"/>
    <mergeCell ref="A21:A22"/>
    <mergeCell ref="A5:P5"/>
    <mergeCell ref="F49:J49"/>
    <mergeCell ref="K43:M43"/>
    <mergeCell ref="A1:P1"/>
    <mergeCell ref="A2:P2"/>
    <mergeCell ref="A3:P3"/>
    <mergeCell ref="A4:P4"/>
    <mergeCell ref="N21:N22"/>
    <mergeCell ref="A6:P6"/>
    <mergeCell ref="A7:P7"/>
    <mergeCell ref="A9:P9"/>
    <mergeCell ref="D21:D22"/>
    <mergeCell ref="E21:E22"/>
    <mergeCell ref="F21:F22"/>
    <mergeCell ref="G21:G22"/>
    <mergeCell ref="A15:G15"/>
  </mergeCells>
  <conditionalFormatting sqref="L40:L42 L1:L14 L19:L38 L44:L48 L50:L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2021-09-02T15:45:23Z</dcterms:modified>
</cp:coreProperties>
</file>