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0" yWindow="0" windowWidth="11850" windowHeight="7140" tabRatio="789"/>
  </bookViews>
  <sheets>
    <sheet name="итог М" sheetId="108" r:id="rId1"/>
  </sheets>
  <definedNames>
    <definedName name="_xlnm.Print_Titles" localSheetId="0">'итог М'!$21:$22</definedName>
    <definedName name="_xlnm.Print_Area" localSheetId="0">'итог М'!$A$1:$T$88</definedName>
  </definedNames>
  <calcPr calcId="152511"/>
</workbook>
</file>

<file path=xl/calcChain.xml><?xml version="1.0" encoding="utf-8"?>
<calcChain xmlns="http://schemas.openxmlformats.org/spreadsheetml/2006/main">
  <c r="P88" i="108" l="1"/>
  <c r="J88" i="108"/>
  <c r="E88" i="108"/>
  <c r="H76" i="108"/>
  <c r="H80" i="108"/>
  <c r="T79" i="108"/>
  <c r="H79" i="108"/>
  <c r="T78" i="108"/>
  <c r="H78" i="108"/>
  <c r="T77" i="108"/>
  <c r="H77" i="108"/>
  <c r="T76" i="108"/>
  <c r="T75" i="108"/>
  <c r="H75" i="108"/>
  <c r="T74" i="108"/>
  <c r="H74" i="108"/>
  <c r="T73" i="108"/>
  <c r="R26" i="108"/>
  <c r="R28" i="108"/>
  <c r="R30" i="108"/>
  <c r="R32" i="108"/>
  <c r="R34" i="108"/>
  <c r="R36" i="108"/>
  <c r="R38" i="108"/>
  <c r="R40" i="108"/>
  <c r="R42" i="108"/>
  <c r="R44" i="108"/>
  <c r="R46" i="108"/>
  <c r="R48" i="108"/>
  <c r="R50" i="108"/>
  <c r="R24" i="108"/>
  <c r="P25" i="108"/>
  <c r="R25" i="108" s="1"/>
  <c r="P26" i="108"/>
  <c r="P27" i="108"/>
  <c r="R27" i="108" s="1"/>
  <c r="P28" i="108"/>
  <c r="P29" i="108"/>
  <c r="R29" i="108" s="1"/>
  <c r="P30" i="108"/>
  <c r="P31" i="108"/>
  <c r="R31" i="108" s="1"/>
  <c r="P32" i="108"/>
  <c r="P33" i="108"/>
  <c r="R33" i="108" s="1"/>
  <c r="P34" i="108"/>
  <c r="P35" i="108"/>
  <c r="R35" i="108" s="1"/>
  <c r="P36" i="108"/>
  <c r="P37" i="108"/>
  <c r="R37" i="108" s="1"/>
  <c r="P38" i="108"/>
  <c r="P39" i="108"/>
  <c r="R39" i="108" s="1"/>
  <c r="P40" i="108"/>
  <c r="P41" i="108"/>
  <c r="R41" i="108" s="1"/>
  <c r="P42" i="108"/>
  <c r="P43" i="108"/>
  <c r="R43" i="108" s="1"/>
  <c r="P44" i="108"/>
  <c r="P45" i="108"/>
  <c r="R45" i="108" s="1"/>
  <c r="P46" i="108"/>
  <c r="P47" i="108"/>
  <c r="R47" i="108" s="1"/>
  <c r="P48" i="108"/>
  <c r="P49" i="108"/>
  <c r="R49" i="108" s="1"/>
  <c r="P50" i="108"/>
  <c r="P51" i="108"/>
  <c r="Q51" i="108" s="1"/>
  <c r="P24" i="108"/>
  <c r="Q24" i="108" s="1"/>
  <c r="P23" i="108"/>
  <c r="Q28" i="108" s="1"/>
  <c r="Q50" i="108" l="1"/>
  <c r="Q46" i="108"/>
  <c r="Q42" i="108"/>
  <c r="Q38" i="108"/>
  <c r="Q34" i="108"/>
  <c r="Q30" i="108"/>
  <c r="Q26" i="108"/>
  <c r="Q49" i="108"/>
  <c r="Q47" i="108"/>
  <c r="Q45" i="108"/>
  <c r="Q43" i="108"/>
  <c r="Q41" i="108"/>
  <c r="Q39" i="108"/>
  <c r="Q37" i="108"/>
  <c r="Q35" i="108"/>
  <c r="Q33" i="108"/>
  <c r="Q31" i="108"/>
  <c r="Q29" i="108"/>
  <c r="Q27" i="108"/>
  <c r="Q25" i="108"/>
  <c r="R23" i="108"/>
  <c r="R51" i="108"/>
  <c r="Q48" i="108"/>
  <c r="Q44" i="108"/>
  <c r="Q40" i="108"/>
  <c r="Q36" i="108"/>
  <c r="Q32" i="108"/>
</calcChain>
</file>

<file path=xl/sharedStrings.xml><?xml version="1.0" encoding="utf-8"?>
<sst xmlns="http://schemas.openxmlformats.org/spreadsheetml/2006/main" count="240" uniqueCount="130">
  <si>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</si>
  <si>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</si>
  <si>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</si>
  <si>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</si>
  <si>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</si>
  <si>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</si>
  <si>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</si>
  <si>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</si>
  <si>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</si>
  <si>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</si>
  <si>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</si>
  <si>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</si>
  <si>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</si>
  <si>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</si>
  <si>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</si>
  <si>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</si>
  <si>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</si>
  <si>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</si>
  <si>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</si>
  <si>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</si>
  <si>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</si>
  <si>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</si>
  <si>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</si>
  <si>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</si>
  <si>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КМС</t>
  </si>
  <si>
    <t>Самарская область</t>
  </si>
  <si>
    <t>Ростовская область</t>
  </si>
  <si>
    <t>Федерация велосипедного спорта Удмуртской Республики</t>
  </si>
  <si>
    <t xml:space="preserve">САВЕЛЬЕВ Денис </t>
  </si>
  <si>
    <t>Тюменская область</t>
  </si>
  <si>
    <t>КУРЬЯНОВ Сергей</t>
  </si>
  <si>
    <t>ГАНСЕВИЧ Богдан</t>
  </si>
  <si>
    <t>СЕНОКОСОВ Олег</t>
  </si>
  <si>
    <t>ЛАУШКИН Лев</t>
  </si>
  <si>
    <t>Свердловская область</t>
  </si>
  <si>
    <t>БЕЛЯКОВ Сергей</t>
  </si>
  <si>
    <t>ГОМОЗКОВ Артем</t>
  </si>
  <si>
    <t>ПОТЕКАЛО Николай</t>
  </si>
  <si>
    <t>САВЕКИН Даниил</t>
  </si>
  <si>
    <t>БЕРЕЗНЯК Александр</t>
  </si>
  <si>
    <t>Удмуртская Республика</t>
  </si>
  <si>
    <t>ГОРЮШИН Александр</t>
  </si>
  <si>
    <t>Московская область</t>
  </si>
  <si>
    <t>КАПУСТИН Кирилл</t>
  </si>
  <si>
    <t>МИЛЛЕР Кирилл</t>
  </si>
  <si>
    <t>ВАСИЛИОГЛО Павел</t>
  </si>
  <si>
    <t>ЯЦЕНКО Иван</t>
  </si>
  <si>
    <t>ВАСИЛЬЕВ Никита</t>
  </si>
  <si>
    <t>ПАЛАГИЧЕВ Иван</t>
  </si>
  <si>
    <t>Калининградская область</t>
  </si>
  <si>
    <t>ОРЕХОВ Максим</t>
  </si>
  <si>
    <t>ДОКУЧАЕВ Михаил</t>
  </si>
  <si>
    <t>ДОРОШЕНКО Святослав</t>
  </si>
  <si>
    <t>САЛОМАТОВ Семен</t>
  </si>
  <si>
    <t>САМОЙЛОВ Даниил</t>
  </si>
  <si>
    <t>МАКСИМОВ Денис</t>
  </si>
  <si>
    <t>КОНДРАТЬЕВ Артем</t>
  </si>
  <si>
    <t>ЕСИК Артемий</t>
  </si>
  <si>
    <t>Республика Башкорторстан</t>
  </si>
  <si>
    <t>РАХИМОВ Нурислам</t>
  </si>
  <si>
    <t>ХОМЯКОВ Артемий</t>
  </si>
  <si>
    <t>МИРОЛЮБОВ Яков</t>
  </si>
  <si>
    <t>БАЛОБАНОВ Павел</t>
  </si>
  <si>
    <t>ЛОПАТИН Кирилл</t>
  </si>
  <si>
    <t>БАЙДИН Никита</t>
  </si>
  <si>
    <t>ЛУЖБИН Илья</t>
  </si>
  <si>
    <t>Хабаровский край</t>
  </si>
  <si>
    <t>ГОЛОВЧЕНКО Даниил</t>
  </si>
  <si>
    <t>ЖУРАВЛЕВ Иван</t>
  </si>
  <si>
    <t>РАДУЛОВ Артем</t>
  </si>
  <si>
    <t>ЗАЦЕПИН Сергей</t>
  </si>
  <si>
    <t>ГУТОВСКИЙ Владислав</t>
  </si>
  <si>
    <t>БРЕСЛАВСКИЙ Роман</t>
  </si>
  <si>
    <t>МЕНЬШОВ Иван</t>
  </si>
  <si>
    <t>МОЛЧАНОВ Иван</t>
  </si>
  <si>
    <t>Орловская область</t>
  </si>
  <si>
    <t xml:space="preserve">КОРОБОВ Павел </t>
  </si>
  <si>
    <t xml:space="preserve">ТЕРЕШЕНОК Виталий </t>
  </si>
  <si>
    <t>ВЬЮНОШЕВ Михаил</t>
  </si>
  <si>
    <t>ПРОНИН Константин</t>
  </si>
  <si>
    <t>КОМАРОВ Егор</t>
  </si>
  <si>
    <t>ОВЧИННИКОВ Евгений</t>
  </si>
  <si>
    <t>Ленинградская область</t>
  </si>
  <si>
    <t>АНИСИМОВ Иван</t>
  </si>
  <si>
    <t>Министерство по физической культуре и спорту Удмуртской Республики</t>
  </si>
  <si>
    <t>Новосибирская область</t>
  </si>
  <si>
    <t>ИЛЬИН Роман</t>
  </si>
  <si>
    <t>по велосипедному спорту</t>
  </si>
  <si>
    <t>КОД UCI</t>
  </si>
  <si>
    <t>СУДЬЯ НА ФИНИШЕ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</si>
  <si>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</si>
  <si>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НАЧАЛО ГОНКИ:</t>
  </si>
  <si>
    <t>ОКОНЧАНИЕ ГОНКИ:</t>
  </si>
  <si>
    <t>ОБЩАЯ ПРОТЯЖЕННОСТЬ:</t>
  </si>
  <si>
    <t>4</t>
  </si>
  <si>
    <t>1 этап</t>
  </si>
  <si>
    <t>2 этап</t>
  </si>
  <si>
    <t>3 этап</t>
  </si>
  <si>
    <t>4 этап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</si>
  <si>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22 - 26 ИЮЛЯ 2022 ГОДА</t>
    </r>
  </si>
  <si>
    <t>НФ</t>
  </si>
  <si>
    <t>Санкт-Петербург</t>
  </si>
  <si>
    <t>Москва</t>
  </si>
  <si>
    <t>МАКСИМАЛЬНЫЙ ПЕРЕПАД (HD):</t>
  </si>
  <si>
    <t>СУММА ПОЛОЖИТЕЛЬНЫХ ПЕРЕПАДОВ ВЫСОТЫ НА ДИСТАНЦИИ (ТС):</t>
  </si>
  <si>
    <t>ДИСТАНЦИЯ: ЭТАПОВ</t>
  </si>
  <si>
    <t>Шоссе - многодневная гонка</t>
  </si>
  <si>
    <t>ПЕРВЕНСТВО РОССИИ</t>
  </si>
  <si>
    <t>Юниоры 19-22 года</t>
  </si>
  <si>
    <t>№ ВРВС: 0080671811Я</t>
  </si>
  <si>
    <t>№ ЕКП 2022: 5060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</si>
  <si>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</si>
  <si>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</si>
  <si>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</si>
  <si>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</si>
  <si>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</si>
  <si>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</si>
  <si>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Лимит времени</t>
  </si>
  <si>
    <t>1 СР</t>
  </si>
  <si>
    <t>Н. финишировало</t>
  </si>
  <si>
    <t>2 СР</t>
  </si>
  <si>
    <t>Дисквалифицировано</t>
  </si>
  <si>
    <t>3 СР</t>
  </si>
  <si>
    <t>Н. стартовало</t>
  </si>
  <si>
    <t>ТЕХНИЧЕСКИЙ ДЕЛЕГАТ</t>
  </si>
  <si>
    <t>ХАРИН В.В. (ВК, г. ИЖЕВСК)</t>
  </si>
  <si>
    <t>САДРОВ Е.В. (1К, г. ИЖЕВСК)</t>
  </si>
  <si>
    <t>ЖДАНОВ В.С. (1К, г. ИЖЕВСК)</t>
  </si>
  <si>
    <t>ДАТА РОЖД.</t>
  </si>
  <si>
    <t>РЕЗУЛЬТАТ И МЕСТО НА ЭТАПАХ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</si>
</sst>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"/>
    <numFmt numFmtId="166" formatCode="0&quot; км&quot;"/>
    <numFmt numFmtId="167" formatCode="h:mm:ss.0"/>
    <numFmt numFmtId="168" formatCode="0.000"/>
    <numFmt numFmtId="173" formatCode="hh:mm:ss"/>
    <numFmt numFmtId="174" formatCode="dd/mm/yyyy"/>
  </numFmts>
  <fonts count="4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26" applyNumberFormat="0" applyAlignment="0" applyProtection="0"/>
    <xf numFmtId="0" fontId="29" fillId="7" borderId="27" applyNumberFormat="0" applyAlignment="0" applyProtection="0"/>
    <xf numFmtId="0" fontId="30" fillId="7" borderId="26" applyNumberFormat="0" applyAlignment="0" applyProtection="0"/>
    <xf numFmtId="0" fontId="31" fillId="0" borderId="28" applyNumberFormat="0" applyFill="0" applyAlignment="0" applyProtection="0"/>
    <xf numFmtId="0" fontId="32" fillId="8" borderId="29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1" applyNumberFormat="0" applyFill="0" applyAlignment="0" applyProtection="0"/>
    <xf numFmtId="0" fontId="3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0" borderId="0"/>
    <xf numFmtId="0" fontId="2" fillId="9" borderId="30" applyNumberFormat="0" applyFont="0" applyAlignment="0" applyProtection="0"/>
    <xf numFmtId="0" fontId="4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30" applyNumberFormat="0" applyFont="0" applyAlignment="0" applyProtection="0"/>
    <xf numFmtId="0" fontId="1" fillId="9" borderId="30" applyNumberFormat="0" applyFont="0" applyAlignment="0" applyProtection="0"/>
    <xf numFmtId="0" fontId="1" fillId="9" borderId="30" applyNumberFormat="0" applyFont="0" applyAlignment="0" applyProtection="0"/>
    <xf numFmtId="0" fontId="1" fillId="9" borderId="30" applyNumberFormat="0" applyFont="0" applyAlignment="0" applyProtection="0"/>
  </cellStyleXfs>
  <cellXfs count="157">
    <xf numFmtId="0" fontId="0" fillId="0" borderId="0" xfId="0"/>
    <xf numFmtId="0" fontId="7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5" fillId="0" borderId="0" xfId="2"/>
    <xf numFmtId="0" fontId="19" fillId="0" borderId="12" xfId="2" applyFont="1" applyBorder="1" applyAlignment="1">
      <alignment vertical="center"/>
    </xf>
    <xf numFmtId="0" fontId="14" fillId="0" borderId="2" xfId="2" applyFont="1" applyBorder="1" applyAlignment="1">
      <alignment horizontal="center" vertical="center"/>
    </xf>
    <xf numFmtId="0" fontId="5" fillId="0" borderId="2" xfId="2" applyBorder="1"/>
    <xf numFmtId="0" fontId="14" fillId="0" borderId="2" xfId="2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6" fillId="0" borderId="2" xfId="2" applyFont="1" applyBorder="1" applyAlignment="1">
      <alignment horizontal="right" vertical="center"/>
    </xf>
    <xf numFmtId="0" fontId="16" fillId="0" borderId="13" xfId="2" applyFont="1" applyBorder="1" applyAlignment="1">
      <alignment horizontal="right" vertical="center"/>
    </xf>
    <xf numFmtId="0" fontId="13" fillId="0" borderId="14" xfId="2" applyFont="1" applyFill="1" applyBorder="1" applyAlignment="1">
      <alignment horizontal="left" vertical="center"/>
    </xf>
    <xf numFmtId="0" fontId="14" fillId="0" borderId="3" xfId="2" applyFont="1" applyBorder="1" applyAlignment="1">
      <alignment horizontal="center" vertical="center"/>
    </xf>
    <xf numFmtId="0" fontId="14" fillId="0" borderId="3" xfId="2" applyFont="1" applyBorder="1" applyAlignment="1">
      <alignment vertical="center"/>
    </xf>
    <xf numFmtId="0" fontId="14" fillId="0" borderId="3" xfId="2" applyFont="1" applyBorder="1" applyAlignment="1">
      <alignment horizontal="right" vertical="center"/>
    </xf>
    <xf numFmtId="0" fontId="16" fillId="0" borderId="3" xfId="2" applyFont="1" applyBorder="1" applyAlignment="1">
      <alignment horizontal="right" vertical="center"/>
    </xf>
    <xf numFmtId="0" fontId="16" fillId="0" borderId="15" xfId="2" applyFont="1" applyBorder="1" applyAlignment="1">
      <alignment horizontal="right" vertical="center"/>
    </xf>
    <xf numFmtId="0" fontId="7" fillId="0" borderId="1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5" fillId="0" borderId="0" xfId="2" applyBorder="1"/>
    <xf numFmtId="0" fontId="7" fillId="0" borderId="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13" fillId="0" borderId="16" xfId="2" applyFont="1" applyFill="1" applyBorder="1" applyAlignment="1">
      <alignment vertical="center"/>
    </xf>
    <xf numFmtId="0" fontId="13" fillId="0" borderId="5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/>
    </xf>
    <xf numFmtId="0" fontId="14" fillId="0" borderId="5" xfId="2" applyFont="1" applyFill="1" applyBorder="1" applyAlignment="1">
      <alignment vertical="center"/>
    </xf>
    <xf numFmtId="0" fontId="14" fillId="0" borderId="5" xfId="2" applyFont="1" applyFill="1" applyBorder="1" applyAlignment="1">
      <alignment horizontal="right" vertical="center"/>
    </xf>
    <xf numFmtId="0" fontId="13" fillId="0" borderId="4" xfId="2" applyFont="1" applyBorder="1" applyAlignment="1">
      <alignment horizontal="left" vertical="center"/>
    </xf>
    <xf numFmtId="0" fontId="14" fillId="0" borderId="5" xfId="2" applyFont="1" applyBorder="1" applyAlignment="1">
      <alignment horizontal="right" vertical="center"/>
    </xf>
    <xf numFmtId="166" fontId="14" fillId="0" borderId="17" xfId="2" applyNumberFormat="1" applyFont="1" applyFill="1" applyBorder="1" applyAlignment="1">
      <alignment horizontal="right" vertical="center"/>
    </xf>
    <xf numFmtId="0" fontId="13" fillId="0" borderId="16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14" fillId="0" borderId="6" xfId="2" applyFont="1" applyFill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40" fillId="0" borderId="0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12" fillId="0" borderId="10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0" fontId="38" fillId="0" borderId="0" xfId="51" applyFont="1" applyFill="1" applyBorder="1" applyAlignment="1">
      <alignment vertical="center" wrapText="1"/>
    </xf>
    <xf numFmtId="164" fontId="17" fillId="0" borderId="0" xfId="2" applyNumberFormat="1" applyFont="1" applyFill="1" applyBorder="1" applyAlignment="1">
      <alignment horizontal="center" vertical="center" wrapText="1"/>
    </xf>
    <xf numFmtId="167" fontId="17" fillId="0" borderId="0" xfId="2" applyNumberFormat="1" applyFont="1" applyFill="1" applyBorder="1" applyAlignment="1">
      <alignment horizontal="center" vertical="center"/>
    </xf>
    <xf numFmtId="168" fontId="17" fillId="0" borderId="0" xfId="2" applyNumberFormat="1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3" fillId="0" borderId="2" xfId="2" applyFont="1" applyBorder="1" applyAlignment="1">
      <alignment horizontal="right" vertical="center"/>
    </xf>
    <xf numFmtId="0" fontId="13" fillId="0" borderId="3" xfId="2" applyFont="1" applyBorder="1" applyAlignment="1">
      <alignment horizontal="right" vertical="center"/>
    </xf>
    <xf numFmtId="0" fontId="13" fillId="0" borderId="5" xfId="2" applyFont="1" applyBorder="1" applyAlignment="1">
      <alignment horizontal="left" vertical="center"/>
    </xf>
    <xf numFmtId="49" fontId="14" fillId="0" borderId="17" xfId="2" applyNumberFormat="1" applyFont="1" applyFill="1" applyBorder="1" applyAlignment="1">
      <alignment horizontal="right" vertical="center"/>
    </xf>
    <xf numFmtId="0" fontId="39" fillId="0" borderId="0" xfId="8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0" borderId="0" xfId="2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0" fontId="37" fillId="0" borderId="7" xfId="2" applyFont="1" applyBorder="1" applyAlignment="1">
      <alignment horizontal="center" vertical="center"/>
    </xf>
    <xf numFmtId="0" fontId="37" fillId="0" borderId="8" xfId="2" applyFont="1" applyBorder="1" applyAlignment="1">
      <alignment horizontal="center" vertical="center"/>
    </xf>
    <xf numFmtId="0" fontId="37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3" fillId="2" borderId="16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14" fontId="39" fillId="0" borderId="0" xfId="8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 applyProtection="1">
      <alignment horizontal="center" vertical="center"/>
    </xf>
    <xf numFmtId="0" fontId="17" fillId="0" borderId="11" xfId="2" applyNumberFormat="1" applyFont="1" applyFill="1" applyBorder="1" applyAlignment="1" applyProtection="1">
      <alignment horizontal="center" vertical="center"/>
    </xf>
    <xf numFmtId="0" fontId="8" fillId="2" borderId="32" xfId="2" applyFont="1" applyFill="1" applyBorder="1" applyAlignment="1">
      <alignment horizontal="center" vertical="center"/>
    </xf>
    <xf numFmtId="0" fontId="8" fillId="2" borderId="33" xfId="3" applyFont="1" applyFill="1" applyBorder="1" applyAlignment="1">
      <alignment horizontal="center" vertical="center" wrapText="1"/>
    </xf>
    <xf numFmtId="0" fontId="8" fillId="2" borderId="33" xfId="2" applyFont="1" applyFill="1" applyBorder="1" applyAlignment="1">
      <alignment horizontal="center" vertical="center" wrapText="1"/>
    </xf>
    <xf numFmtId="0" fontId="8" fillId="2" borderId="34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left" vertical="center"/>
    </xf>
    <xf numFmtId="21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49" fontId="14" fillId="0" borderId="2" xfId="2" applyNumberFormat="1" applyFont="1" applyBorder="1" applyAlignment="1">
      <alignment horizontal="right" vertical="center"/>
    </xf>
    <xf numFmtId="49" fontId="14" fillId="0" borderId="4" xfId="2" applyNumberFormat="1" applyFont="1" applyBorder="1" applyAlignment="1">
      <alignment vertical="center"/>
    </xf>
    <xf numFmtId="0" fontId="7" fillId="0" borderId="6" xfId="0" applyNumberFormat="1" applyFont="1" applyBorder="1" applyAlignment="1">
      <alignment horizontal="center" vertical="center"/>
    </xf>
    <xf numFmtId="49" fontId="14" fillId="0" borderId="2" xfId="2" applyNumberFormat="1" applyFont="1" applyBorder="1" applyAlignment="1">
      <alignment vertical="center"/>
    </xf>
    <xf numFmtId="0" fontId="7" fillId="0" borderId="4" xfId="4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2" fontId="7" fillId="0" borderId="4" xfId="0" applyNumberFormat="1" applyFont="1" applyBorder="1" applyAlignment="1">
      <alignment vertical="center"/>
    </xf>
    <xf numFmtId="49" fontId="14" fillId="0" borderId="17" xfId="2" applyNumberFormat="1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21" xfId="2" applyFont="1" applyBorder="1" applyAlignment="1">
      <alignment horizontal="center" vertical="center"/>
    </xf>
    <xf numFmtId="0" fontId="17" fillId="0" borderId="22" xfId="2" applyFont="1" applyBorder="1" applyAlignment="1">
      <alignment horizontal="center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vertical="center"/>
    </xf>
    <xf numFmtId="0" fontId="14" fillId="0" borderId="14" xfId="2" applyFont="1" applyBorder="1" applyAlignment="1">
      <alignment horizontal="center" vertical="center"/>
    </xf>
    <xf numFmtId="46" fontId="8" fillId="0" borderId="3" xfId="2" applyNumberFormat="1" applyFont="1" applyBorder="1" applyAlignment="1">
      <alignment vertical="center"/>
    </xf>
    <xf numFmtId="21" fontId="14" fillId="0" borderId="3" xfId="2" applyNumberFormat="1" applyFont="1" applyBorder="1" applyAlignment="1">
      <alignment vertical="center"/>
    </xf>
    <xf numFmtId="49" fontId="14" fillId="0" borderId="3" xfId="2" applyNumberFormat="1" applyFont="1" applyBorder="1" applyAlignment="1">
      <alignment vertical="center"/>
    </xf>
    <xf numFmtId="0" fontId="40" fillId="0" borderId="2" xfId="2" applyFont="1" applyBorder="1" applyAlignment="1">
      <alignment vertical="center"/>
    </xf>
    <xf numFmtId="46" fontId="8" fillId="0" borderId="2" xfId="2" applyNumberFormat="1" applyFont="1" applyBorder="1" applyAlignment="1">
      <alignment vertical="center"/>
    </xf>
    <xf numFmtId="21" fontId="14" fillId="0" borderId="2" xfId="2" applyNumberFormat="1" applyFont="1" applyBorder="1" applyAlignment="1">
      <alignment vertical="center"/>
    </xf>
    <xf numFmtId="167" fontId="17" fillId="0" borderId="2" xfId="2" applyNumberFormat="1" applyFont="1" applyFill="1" applyBorder="1" applyAlignment="1">
      <alignment horizontal="center" vertical="center"/>
    </xf>
    <xf numFmtId="168" fontId="17" fillId="0" borderId="2" xfId="2" applyNumberFormat="1" applyFont="1" applyFill="1" applyBorder="1" applyAlignment="1">
      <alignment horizontal="center" vertical="center"/>
    </xf>
    <xf numFmtId="9" fontId="14" fillId="0" borderId="0" xfId="2" applyNumberFormat="1" applyFont="1" applyBorder="1" applyAlignment="1">
      <alignment horizontal="right" vertical="center"/>
    </xf>
    <xf numFmtId="49" fontId="14" fillId="0" borderId="0" xfId="2" applyNumberFormat="1" applyFont="1" applyBorder="1" applyAlignment="1">
      <alignment vertical="center"/>
    </xf>
    <xf numFmtId="46" fontId="8" fillId="0" borderId="0" xfId="2" applyNumberFormat="1" applyFont="1" applyBorder="1" applyAlignment="1">
      <alignment vertical="center"/>
    </xf>
    <xf numFmtId="21" fontId="14" fillId="0" borderId="0" xfId="2" applyNumberFormat="1" applyFont="1" applyBorder="1" applyAlignment="1">
      <alignment vertical="center"/>
    </xf>
    <xf numFmtId="0" fontId="14" fillId="0" borderId="0" xfId="2" applyFont="1" applyBorder="1" applyAlignment="1">
      <alignment horizontal="right" vertical="center"/>
    </xf>
    <xf numFmtId="0" fontId="40" fillId="0" borderId="3" xfId="2" applyFont="1" applyBorder="1" applyAlignment="1">
      <alignment vertical="center"/>
    </xf>
    <xf numFmtId="167" fontId="17" fillId="0" borderId="3" xfId="2" applyNumberFormat="1" applyFont="1" applyFill="1" applyBorder="1" applyAlignment="1">
      <alignment horizontal="center" vertical="center"/>
    </xf>
    <xf numFmtId="168" fontId="17" fillId="0" borderId="3" xfId="2" applyNumberFormat="1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46" fontId="8" fillId="0" borderId="0" xfId="2" applyNumberFormat="1" applyFont="1" applyBorder="1" applyAlignment="1">
      <alignment horizontal="center" vertical="center"/>
    </xf>
    <xf numFmtId="21" fontId="7" fillId="0" borderId="0" xfId="2" applyNumberFormat="1" applyFont="1" applyBorder="1" applyAlignment="1">
      <alignment horizontal="center" vertical="center"/>
    </xf>
    <xf numFmtId="0" fontId="17" fillId="0" borderId="2" xfId="2" applyNumberFormat="1" applyFont="1" applyFill="1" applyBorder="1" applyAlignment="1" applyProtection="1">
      <alignment horizontal="center" vertical="center"/>
    </xf>
    <xf numFmtId="0" fontId="17" fillId="0" borderId="13" xfId="2" applyNumberFormat="1" applyFont="1" applyFill="1" applyBorder="1" applyAlignment="1" applyProtection="1">
      <alignment horizontal="center" vertical="center"/>
    </xf>
    <xf numFmtId="0" fontId="14" fillId="0" borderId="12" xfId="2" applyFont="1" applyBorder="1" applyAlignment="1">
      <alignment horizontal="center" vertical="center"/>
    </xf>
    <xf numFmtId="49" fontId="14" fillId="0" borderId="2" xfId="2" applyNumberFormat="1" applyFont="1" applyBorder="1" applyAlignment="1">
      <alignment horizontal="left" vertical="center"/>
    </xf>
    <xf numFmtId="0" fontId="8" fillId="0" borderId="18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41" fillId="0" borderId="1" xfId="51" applyFont="1" applyFill="1" applyBorder="1" applyAlignment="1">
      <alignment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0" fontId="42" fillId="0" borderId="1" xfId="8" applyFont="1" applyFill="1" applyBorder="1" applyAlignment="1">
      <alignment horizontal="center" vertical="center" wrapText="1"/>
    </xf>
    <xf numFmtId="173" fontId="7" fillId="0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43" fillId="0" borderId="1" xfId="2" applyNumberFormat="1" applyFont="1" applyFill="1" applyBorder="1" applyAlignment="1" applyProtection="1">
      <alignment horizontal="center" vertical="center"/>
    </xf>
    <xf numFmtId="0" fontId="7" fillId="0" borderId="19" xfId="2" applyNumberFormat="1" applyFont="1" applyFill="1" applyBorder="1" applyAlignment="1" applyProtection="1">
      <alignment horizontal="center" vertical="center"/>
    </xf>
    <xf numFmtId="0" fontId="44" fillId="0" borderId="1" xfId="2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/>
    </xf>
    <xf numFmtId="168" fontId="7" fillId="0" borderId="1" xfId="2" applyNumberFormat="1" applyFont="1" applyFill="1" applyBorder="1" applyAlignment="1">
      <alignment horizontal="center" vertical="center"/>
    </xf>
    <xf numFmtId="0" fontId="8" fillId="0" borderId="35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/>
    </xf>
    <xf numFmtId="0" fontId="41" fillId="0" borderId="36" xfId="51" applyFont="1" applyFill="1" applyBorder="1" applyAlignment="1">
      <alignment vertical="center" wrapText="1"/>
    </xf>
    <xf numFmtId="164" fontId="7" fillId="0" borderId="36" xfId="2" applyNumberFormat="1" applyFont="1" applyFill="1" applyBorder="1" applyAlignment="1">
      <alignment horizontal="center" vertical="center" wrapText="1"/>
    </xf>
    <xf numFmtId="0" fontId="42" fillId="0" borderId="36" xfId="8" applyFont="1" applyFill="1" applyBorder="1" applyAlignment="1">
      <alignment horizontal="center" vertical="center" wrapText="1"/>
    </xf>
    <xf numFmtId="173" fontId="7" fillId="0" borderId="36" xfId="2" applyNumberFormat="1" applyFont="1" applyFill="1" applyBorder="1" applyAlignment="1">
      <alignment horizontal="center" vertical="center"/>
    </xf>
    <xf numFmtId="0" fontId="7" fillId="0" borderId="36" xfId="2" applyNumberFormat="1" applyFont="1" applyFill="1" applyBorder="1" applyAlignment="1">
      <alignment horizontal="center" vertical="center"/>
    </xf>
    <xf numFmtId="168" fontId="7" fillId="0" borderId="36" xfId="2" applyNumberFormat="1" applyFont="1" applyFill="1" applyBorder="1" applyAlignment="1">
      <alignment horizontal="center" vertical="center"/>
    </xf>
    <xf numFmtId="0" fontId="7" fillId="0" borderId="36" xfId="2" applyNumberFormat="1" applyFont="1" applyFill="1" applyBorder="1" applyAlignment="1" applyProtection="1">
      <alignment horizontal="center" vertical="center"/>
    </xf>
    <xf numFmtId="0" fontId="7" fillId="0" borderId="37" xfId="2" applyNumberFormat="1" applyFont="1" applyFill="1" applyBorder="1" applyAlignment="1" applyProtection="1">
      <alignment horizontal="center" vertical="center"/>
    </xf>
    <xf numFmtId="0" fontId="13" fillId="0" borderId="20" xfId="2" applyFont="1" applyBorder="1" applyAlignment="1">
      <alignment vertical="center"/>
    </xf>
    <xf numFmtId="0" fontId="14" fillId="0" borderId="21" xfId="2" applyFont="1" applyBorder="1" applyAlignment="1">
      <alignment horizontal="center" vertical="center"/>
    </xf>
    <xf numFmtId="0" fontId="14" fillId="0" borderId="21" xfId="2" applyFont="1" applyBorder="1" applyAlignment="1">
      <alignment horizontal="right" vertical="center"/>
    </xf>
    <xf numFmtId="0" fontId="7" fillId="0" borderId="21" xfId="2" applyFont="1" applyBorder="1" applyAlignment="1">
      <alignment vertical="center"/>
    </xf>
    <xf numFmtId="0" fontId="8" fillId="0" borderId="38" xfId="2" applyFont="1" applyBorder="1" applyAlignment="1">
      <alignment horizontal="left" vertical="center"/>
    </xf>
    <xf numFmtId="0" fontId="13" fillId="0" borderId="21" xfId="2" applyFont="1" applyBorder="1" applyAlignment="1">
      <alignment horizontal="left" vertical="center"/>
    </xf>
    <xf numFmtId="49" fontId="14" fillId="0" borderId="22" xfId="2" applyNumberFormat="1" applyFont="1" applyFill="1" applyBorder="1" applyAlignment="1">
      <alignment horizontal="right" vertical="center"/>
    </xf>
    <xf numFmtId="174" fontId="42" fillId="0" borderId="1" xfId="8" applyNumberFormat="1" applyFont="1" applyFill="1" applyBorder="1" applyAlignment="1">
      <alignment horizontal="center" vertical="center" wrapText="1"/>
    </xf>
    <xf numFmtId="174" fontId="42" fillId="0" borderId="36" xfId="8" applyNumberFormat="1" applyFont="1" applyFill="1" applyBorder="1" applyAlignment="1">
      <alignment horizontal="center" vertical="center" wrapText="1"/>
    </xf>
  </cellXfs>
  <cellStyles count="84">
    <cellStyle name="20% — акцент1" xfId="26" builtinId="30" customBuiltin="1"/>
    <cellStyle name="20% - Акцент1 2" xfId="52"/>
    <cellStyle name="20% - Акцент1 3" xfId="53"/>
    <cellStyle name="20% — акцент2" xfId="30" builtinId="34" customBuiltin="1"/>
    <cellStyle name="20% - Акцент2 2" xfId="54"/>
    <cellStyle name="20% - Акцент2 3" xfId="55"/>
    <cellStyle name="20% — акцент3" xfId="34" builtinId="38" customBuiltin="1"/>
    <cellStyle name="20% - Акцент3 2" xfId="56"/>
    <cellStyle name="20% - Акцент3 3" xfId="57"/>
    <cellStyle name="20% — акцент4" xfId="38" builtinId="42" customBuiltin="1"/>
    <cellStyle name="20% - Акцент4 2" xfId="58"/>
    <cellStyle name="20% - Акцент4 3" xfId="59"/>
    <cellStyle name="20% — акцент5" xfId="42" builtinId="46" customBuiltin="1"/>
    <cellStyle name="20% - Акцент5 2" xfId="60"/>
    <cellStyle name="20% - Акцент5 3" xfId="61"/>
    <cellStyle name="20% — акцент6" xfId="46" builtinId="50" customBuiltin="1"/>
    <cellStyle name="20% - Акцент6 2" xfId="62"/>
    <cellStyle name="20% - Акцент6 3" xfId="63"/>
    <cellStyle name="40% — акцент1" xfId="27" builtinId="31" customBuiltin="1"/>
    <cellStyle name="40% - Акцент1 2" xfId="64"/>
    <cellStyle name="40% - Акцент1 3" xfId="65"/>
    <cellStyle name="40% — акцент2" xfId="31" builtinId="35" customBuiltin="1"/>
    <cellStyle name="40% - Акцент2 2" xfId="66"/>
    <cellStyle name="40% - Акцент2 3" xfId="67"/>
    <cellStyle name="40% — акцент3" xfId="35" builtinId="39" customBuiltin="1"/>
    <cellStyle name="40% - Акцент3 2" xfId="68"/>
    <cellStyle name="40% - Акцент3 3" xfId="69"/>
    <cellStyle name="40% — акцент4" xfId="39" builtinId="43" customBuiltin="1"/>
    <cellStyle name="40% - Акцент4 2" xfId="70"/>
    <cellStyle name="40% - Акцент4 3" xfId="71"/>
    <cellStyle name="40% — акцент5" xfId="43" builtinId="47" customBuiltin="1"/>
    <cellStyle name="40% - Акцент5 2" xfId="72"/>
    <cellStyle name="40% - Акцент5 3" xfId="73"/>
    <cellStyle name="40% — акцент6" xfId="47" builtinId="51" customBuiltin="1"/>
    <cellStyle name="40% - Акцент6 2" xfId="74"/>
    <cellStyle name="40% - Акцент6 3" xfId="75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4" builtinId="25" customBuiltin="1"/>
    <cellStyle name="Контрольная ячейка" xfId="21" builtinId="23" customBuiltin="1"/>
    <cellStyle name="Название" xfId="9" builtinId="15" customBuiltin="1"/>
    <cellStyle name="Нейтральный" xfId="16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49"/>
    <cellStyle name="Обычный 6" xfId="76"/>
    <cellStyle name="Обычный 7" xfId="77"/>
    <cellStyle name="Обычный 8" xfId="78"/>
    <cellStyle name="Обычный 9" xfId="79"/>
    <cellStyle name="Обычный_ID4938_RS 2" xfId="51"/>
    <cellStyle name="Обычный_ID4938_RS_1" xfId="8"/>
    <cellStyle name="Обычный_Стартовый протокол Смирнов_20101106_Results" xfId="3"/>
    <cellStyle name="Плохой" xfId="15" builtinId="27" customBuiltin="1"/>
    <cellStyle name="Пояснение" xfId="23" builtinId="53" customBuiltin="1"/>
    <cellStyle name="Примечание 2" xfId="50"/>
    <cellStyle name="Примечание 3" xfId="80"/>
    <cellStyle name="Примечание 4" xfId="81"/>
    <cellStyle name="Примечание 5" xfId="82"/>
    <cellStyle name="Примечание 6" xfId="83"/>
    <cellStyle name="Связанная ячейка" xfId="20" builtinId="24" customBuiltin="1"/>
    <cellStyle name="Текст предупреждения" xfId="22" builtinId="11" customBuiltin="1"/>
    <cellStyle name="Хороший" xfId="14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526676</xdr:colOff>
      <xdr:row>0</xdr:row>
      <xdr:rowOff>176894</xdr:rowOff>
    </xdr:from>
    <xdr:to>
      <xdr:col>19</xdr:col>
      <xdr:colOff>789926</xdr:colOff>
      <xdr:row>3</xdr:row>
      <xdr:rowOff>119119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1301" y="176894"/>
          <a:ext cx="1158600" cy="7396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2</xdr:col>
      <xdr:colOff>678844</xdr:colOff>
      <xdr:row>3</xdr:row>
      <xdr:rowOff>148557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1631344" cy="93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U89"/>
  <sheetViews>
    <sheetView tabSelected="1" view="pageBreakPreview" topLeftCell="A19" zoomScale="70" zoomScaleNormal="90" zoomScaleSheetLayoutView="70" workbookViewId="0">
      <selection activeCell="V75" sqref="V75"/>
    </sheetView>
  </sheetViews>
  <sheetFormatPr defaultColWidth="9.140625" defaultRowHeight="12.75" x14ac:dyDescent="0.2"/>
  <cols>
    <col min="1" max="1" width="7" style="1" customWidth="1"/>
    <col min="2" max="2" width="7.28515625" style="18" bestFit="1" customWidth="1"/>
    <col min="3" max="3" width="13.7109375" style="18" customWidth="1"/>
    <col min="4" max="4" width="20.42578125" style="1" customWidth="1"/>
    <col min="5" max="5" width="13" style="1" customWidth="1"/>
    <col min="6" max="6" width="7.85546875" style="1" bestFit="1" customWidth="1"/>
    <col min="7" max="7" width="25.140625" style="1" customWidth="1"/>
    <col min="8" max="8" width="12.42578125" style="1" customWidth="1"/>
    <col min="9" max="9" width="5" style="1" customWidth="1"/>
    <col min="10" max="10" width="12.5703125" style="1" customWidth="1"/>
    <col min="11" max="11" width="5.140625" style="1" customWidth="1"/>
    <col min="12" max="12" width="12.28515625" style="1" customWidth="1"/>
    <col min="13" max="13" width="5.85546875" style="1" customWidth="1"/>
    <col min="14" max="14" width="11.85546875" style="1" customWidth="1"/>
    <col min="15" max="15" width="5.85546875" style="1" customWidth="1"/>
    <col min="16" max="16" width="10.7109375" style="1" customWidth="1"/>
    <col min="17" max="17" width="12" style="1" customWidth="1"/>
    <col min="18" max="18" width="10" style="1" customWidth="1"/>
    <col min="19" max="19" width="13.42578125" style="1" customWidth="1"/>
    <col min="20" max="20" width="14.85546875" style="1" customWidth="1"/>
    <col min="21" max="16384" width="9.140625" style="1"/>
  </cols>
  <sheetData>
    <row r="1" spans="1:21" ht="20.25" customHeight="1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1" ht="21" x14ac:dyDescent="0.2">
      <c r="A2" s="82" t="s">
        <v>84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1" ht="21" x14ac:dyDescent="0.2">
      <c r="A3" s="82" t="s">
        <v>10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1" ht="21" x14ac:dyDescent="0.2">
      <c r="A4" s="82" t="s">
        <v>27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1" ht="5.25" customHeight="1" x14ac:dyDescent="0.2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1" s="2" customFormat="1" ht="24" customHeight="1" x14ac:dyDescent="0.2">
      <c r="A6" s="51" t="s">
        <v>107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3"/>
    </row>
    <row r="7" spans="1:21" s="2" customFormat="1" ht="19.5" customHeight="1" x14ac:dyDescent="0.2">
      <c r="A7" s="53" t="s">
        <v>87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1" s="2" customFormat="1" ht="4.5" customHeight="1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spans="1:21" ht="19.5" customHeight="1" thickTop="1" x14ac:dyDescent="0.2">
      <c r="A9" s="54" t="s">
        <v>19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6"/>
    </row>
    <row r="10" spans="1:21" ht="18" customHeight="1" x14ac:dyDescent="0.2">
      <c r="A10" s="57" t="s">
        <v>106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</row>
    <row r="11" spans="1:21" ht="19.5" customHeight="1" x14ac:dyDescent="0.2">
      <c r="A11" s="57" t="s">
        <v>108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/>
    </row>
    <row r="12" spans="1:21" ht="15.75" x14ac:dyDescent="0.2">
      <c r="A12" s="4" t="s">
        <v>90</v>
      </c>
      <c r="B12" s="5"/>
      <c r="C12" s="5"/>
      <c r="D12" s="6"/>
      <c r="E12" s="7"/>
      <c r="F12" s="7"/>
      <c r="G12" s="43" t="s">
        <v>91</v>
      </c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9"/>
      <c r="T12" s="10" t="s">
        <v>109</v>
      </c>
    </row>
    <row r="13" spans="1:21" ht="15.75" x14ac:dyDescent="0.2">
      <c r="A13" s="11" t="s">
        <v>99</v>
      </c>
      <c r="B13" s="12"/>
      <c r="C13" s="12"/>
      <c r="D13" s="13"/>
      <c r="E13" s="13"/>
      <c r="F13" s="13"/>
      <c r="G13" s="44" t="s">
        <v>92</v>
      </c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4"/>
      <c r="S13" s="15"/>
      <c r="T13" s="16" t="s">
        <v>110</v>
      </c>
    </row>
    <row r="14" spans="1:21" ht="8.25" customHeight="1" x14ac:dyDescent="0.2">
      <c r="A14" s="17"/>
      <c r="D14" s="19"/>
      <c r="Q14" s="20"/>
      <c r="R14" s="20"/>
      <c r="S14" s="20"/>
      <c r="T14" s="21"/>
    </row>
    <row r="15" spans="1:21" ht="18" customHeight="1" x14ac:dyDescent="0.2">
      <c r="A15" s="60" t="s">
        <v>9</v>
      </c>
      <c r="B15" s="61"/>
      <c r="C15" s="61"/>
      <c r="D15" s="61"/>
      <c r="E15" s="61"/>
      <c r="F15" s="61"/>
      <c r="G15" s="62"/>
      <c r="H15" s="63" t="s">
        <v>1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4"/>
    </row>
    <row r="16" spans="1:21" ht="15" x14ac:dyDescent="0.2">
      <c r="A16" s="22" t="s">
        <v>16</v>
      </c>
      <c r="B16" s="23"/>
      <c r="C16" s="23"/>
      <c r="D16" s="24"/>
      <c r="E16" s="25"/>
      <c r="F16" s="24"/>
      <c r="G16" s="26"/>
      <c r="H16" s="27" t="s">
        <v>93</v>
      </c>
      <c r="I16" s="45"/>
      <c r="J16" s="45"/>
      <c r="K16" s="45"/>
      <c r="L16" s="45"/>
      <c r="M16" s="45"/>
      <c r="N16" s="45"/>
      <c r="O16" s="45"/>
      <c r="P16" s="45"/>
      <c r="Q16" s="28"/>
      <c r="R16" s="28"/>
      <c r="S16" s="49"/>
      <c r="T16" s="29"/>
    </row>
    <row r="17" spans="1:20" ht="15" x14ac:dyDescent="0.2">
      <c r="A17" s="22" t="s">
        <v>17</v>
      </c>
      <c r="B17" s="49"/>
      <c r="C17" s="49"/>
      <c r="D17" s="31"/>
      <c r="E17" s="28"/>
      <c r="F17" s="31"/>
      <c r="G17" s="26" t="s">
        <v>125</v>
      </c>
      <c r="H17" s="79" t="s">
        <v>103</v>
      </c>
      <c r="I17" s="45"/>
      <c r="J17" s="45"/>
      <c r="K17" s="45"/>
      <c r="L17" s="45"/>
      <c r="M17" s="45"/>
      <c r="N17" s="45"/>
      <c r="O17" s="45"/>
      <c r="P17" s="45"/>
      <c r="Q17" s="28"/>
      <c r="R17" s="28"/>
      <c r="S17" s="49"/>
      <c r="T17" s="46"/>
    </row>
    <row r="18" spans="1:20" ht="15" x14ac:dyDescent="0.2">
      <c r="A18" s="30" t="s">
        <v>18</v>
      </c>
      <c r="B18" s="23"/>
      <c r="C18" s="23"/>
      <c r="D18" s="28"/>
      <c r="E18" s="25"/>
      <c r="F18" s="24"/>
      <c r="G18" s="32" t="s">
        <v>126</v>
      </c>
      <c r="H18" s="79" t="s">
        <v>104</v>
      </c>
      <c r="I18" s="45"/>
      <c r="J18" s="45"/>
      <c r="K18" s="45"/>
      <c r="L18" s="45"/>
      <c r="M18" s="45"/>
      <c r="N18" s="45"/>
      <c r="O18" s="45"/>
      <c r="P18" s="45"/>
      <c r="Q18" s="28"/>
      <c r="R18" s="28"/>
      <c r="S18" s="49"/>
      <c r="T18" s="46"/>
    </row>
    <row r="19" spans="1:20" ht="15.75" thickBot="1" x14ac:dyDescent="0.25">
      <c r="A19" s="148" t="s">
        <v>15</v>
      </c>
      <c r="B19" s="149"/>
      <c r="C19" s="149"/>
      <c r="D19" s="150"/>
      <c r="E19" s="150"/>
      <c r="F19" s="151"/>
      <c r="G19" s="150" t="s">
        <v>127</v>
      </c>
      <c r="H19" s="152" t="s">
        <v>105</v>
      </c>
      <c r="I19" s="153"/>
      <c r="J19" s="153"/>
      <c r="K19" s="153"/>
      <c r="L19" s="153"/>
      <c r="M19" s="153"/>
      <c r="N19" s="153"/>
      <c r="O19" s="153"/>
      <c r="P19" s="153"/>
      <c r="Q19" s="150"/>
      <c r="R19" s="149">
        <v>475</v>
      </c>
      <c r="S19" s="149"/>
      <c r="T19" s="154" t="s">
        <v>94</v>
      </c>
    </row>
    <row r="20" spans="1:20" ht="9" customHeight="1" thickTop="1" thickBot="1" x14ac:dyDescent="0.25"/>
    <row r="21" spans="1:20" s="33" customFormat="1" ht="25.5" customHeight="1" thickTop="1" x14ac:dyDescent="0.2">
      <c r="A21" s="71" t="s">
        <v>6</v>
      </c>
      <c r="B21" s="72" t="s">
        <v>12</v>
      </c>
      <c r="C21" s="72" t="s">
        <v>88</v>
      </c>
      <c r="D21" s="72" t="s">
        <v>2</v>
      </c>
      <c r="E21" s="72" t="s">
        <v>128</v>
      </c>
      <c r="F21" s="72" t="s">
        <v>8</v>
      </c>
      <c r="G21" s="72" t="s">
        <v>13</v>
      </c>
      <c r="H21" s="72" t="s">
        <v>129</v>
      </c>
      <c r="I21" s="72"/>
      <c r="J21" s="72"/>
      <c r="K21" s="72"/>
      <c r="L21" s="72"/>
      <c r="M21" s="72"/>
      <c r="N21" s="72"/>
      <c r="O21" s="72"/>
      <c r="P21" s="72" t="s">
        <v>7</v>
      </c>
      <c r="Q21" s="72" t="s">
        <v>23</v>
      </c>
      <c r="R21" s="72" t="s">
        <v>20</v>
      </c>
      <c r="S21" s="73" t="s">
        <v>22</v>
      </c>
      <c r="T21" s="74" t="s">
        <v>14</v>
      </c>
    </row>
    <row r="22" spans="1:20" s="33" customFormat="1" ht="14.25" customHeight="1" x14ac:dyDescent="0.2">
      <c r="A22" s="75"/>
      <c r="B22" s="76"/>
      <c r="C22" s="76"/>
      <c r="D22" s="76"/>
      <c r="E22" s="76"/>
      <c r="F22" s="76"/>
      <c r="G22" s="76"/>
      <c r="H22" s="76" t="s">
        <v>95</v>
      </c>
      <c r="I22" s="76"/>
      <c r="J22" s="76" t="s">
        <v>96</v>
      </c>
      <c r="K22" s="76"/>
      <c r="L22" s="76" t="s">
        <v>97</v>
      </c>
      <c r="M22" s="76"/>
      <c r="N22" s="76" t="s">
        <v>98</v>
      </c>
      <c r="O22" s="76"/>
      <c r="P22" s="76"/>
      <c r="Q22" s="76"/>
      <c r="R22" s="76"/>
      <c r="S22" s="77"/>
      <c r="T22" s="78"/>
    </row>
    <row r="23" spans="1:20" ht="21.75" customHeight="1" x14ac:dyDescent="0.2">
      <c r="A23" s="126">
        <v>1</v>
      </c>
      <c r="B23" s="127">
        <v>50</v>
      </c>
      <c r="C23" s="127">
        <v>10036058217</v>
      </c>
      <c r="D23" s="128" t="s">
        <v>39</v>
      </c>
      <c r="E23" s="155">
        <v>37200</v>
      </c>
      <c r="F23" s="129" t="s">
        <v>21</v>
      </c>
      <c r="G23" s="130" t="s">
        <v>29</v>
      </c>
      <c r="H23" s="131">
        <v>0.11983796296296297</v>
      </c>
      <c r="I23" s="132">
        <v>1</v>
      </c>
      <c r="J23" s="131">
        <v>0.12980324074074073</v>
      </c>
      <c r="K23" s="132">
        <v>1</v>
      </c>
      <c r="L23" s="131">
        <v>0.14297453703703702</v>
      </c>
      <c r="M23" s="132">
        <v>8</v>
      </c>
      <c r="N23" s="131">
        <v>0.11975694444444444</v>
      </c>
      <c r="O23" s="132">
        <v>1</v>
      </c>
      <c r="P23" s="131">
        <f>SUM(H23,J23,L23,N23)</f>
        <v>0.51237268518518508</v>
      </c>
      <c r="Q23" s="131"/>
      <c r="R23" s="81">
        <f>IFERROR($R$19*3600/(HOUR(P23)*3600+MINUTE(P23)*60+SECOND(P23)),"")</f>
        <v>38.627481985136328</v>
      </c>
      <c r="S23" s="133" t="s">
        <v>21</v>
      </c>
      <c r="T23" s="134"/>
    </row>
    <row r="24" spans="1:20" ht="21.75" customHeight="1" x14ac:dyDescent="0.2">
      <c r="A24" s="126">
        <v>2</v>
      </c>
      <c r="B24" s="127">
        <v>28</v>
      </c>
      <c r="C24" s="127">
        <v>10036097623</v>
      </c>
      <c r="D24" s="128" t="s">
        <v>43</v>
      </c>
      <c r="E24" s="155">
        <v>37428</v>
      </c>
      <c r="F24" s="129" t="s">
        <v>21</v>
      </c>
      <c r="G24" s="130" t="s">
        <v>42</v>
      </c>
      <c r="H24" s="131">
        <v>0.12003472222222221</v>
      </c>
      <c r="I24" s="132">
        <v>2</v>
      </c>
      <c r="J24" s="131">
        <v>0.12991898148148148</v>
      </c>
      <c r="K24" s="132">
        <v>5</v>
      </c>
      <c r="L24" s="131">
        <v>0.14298611111111112</v>
      </c>
      <c r="M24" s="132">
        <v>19</v>
      </c>
      <c r="N24" s="131">
        <v>0.11989583333333333</v>
      </c>
      <c r="O24" s="132">
        <v>11</v>
      </c>
      <c r="P24" s="131">
        <f>SUM(H24,J24,L24,N24)</f>
        <v>0.51283564814814808</v>
      </c>
      <c r="Q24" s="80">
        <f>P24-$P$23</f>
        <v>4.6296296296299833E-4</v>
      </c>
      <c r="R24" s="81">
        <f>IFERROR($R$19*3600/(HOUR(P24)*3600+MINUTE(P24)*60+SECOND(P24)),"")</f>
        <v>38.592610981967546</v>
      </c>
      <c r="S24" s="133" t="s">
        <v>21</v>
      </c>
      <c r="T24" s="134"/>
    </row>
    <row r="25" spans="1:20" ht="21.75" customHeight="1" x14ac:dyDescent="0.2">
      <c r="A25" s="126">
        <v>3</v>
      </c>
      <c r="B25" s="127">
        <v>9</v>
      </c>
      <c r="C25" s="127">
        <v>10034975049</v>
      </c>
      <c r="D25" s="128" t="s">
        <v>37</v>
      </c>
      <c r="E25" s="155">
        <v>36605</v>
      </c>
      <c r="F25" s="129" t="s">
        <v>21</v>
      </c>
      <c r="G25" s="130" t="s">
        <v>101</v>
      </c>
      <c r="H25" s="131">
        <v>0.12101851851851853</v>
      </c>
      <c r="I25" s="132">
        <v>12</v>
      </c>
      <c r="J25" s="131">
        <v>0.12991898148148148</v>
      </c>
      <c r="K25" s="132">
        <v>20</v>
      </c>
      <c r="L25" s="131">
        <v>0.14232638888888888</v>
      </c>
      <c r="M25" s="132">
        <v>2</v>
      </c>
      <c r="N25" s="131">
        <v>0.11990740740740741</v>
      </c>
      <c r="O25" s="132">
        <v>14</v>
      </c>
      <c r="P25" s="131">
        <f t="shared" ref="P25:P51" si="0">SUM(H25,J25,L25,N25)</f>
        <v>0.51317129629629632</v>
      </c>
      <c r="Q25" s="80">
        <f t="shared" ref="Q25:Q50" si="1">P25-$P$23</f>
        <v>7.9861111111123595E-4</v>
      </c>
      <c r="R25" s="81">
        <f t="shared" ref="R25:R51" si="2">IFERROR($R$19*3600/(HOUR(P25)*3600+MINUTE(P25)*60+SECOND(P25)),"")</f>
        <v>38.567368848391901</v>
      </c>
      <c r="S25" s="133" t="s">
        <v>24</v>
      </c>
      <c r="T25" s="134"/>
    </row>
    <row r="26" spans="1:20" ht="21.75" customHeight="1" x14ac:dyDescent="0.2">
      <c r="A26" s="126">
        <v>4</v>
      </c>
      <c r="B26" s="127">
        <v>75</v>
      </c>
      <c r="C26" s="127">
        <v>10036012848</v>
      </c>
      <c r="D26" s="128" t="s">
        <v>32</v>
      </c>
      <c r="E26" s="155">
        <v>37465</v>
      </c>
      <c r="F26" s="129" t="s">
        <v>24</v>
      </c>
      <c r="G26" s="130" t="s">
        <v>29</v>
      </c>
      <c r="H26" s="131">
        <v>0.12094907407407407</v>
      </c>
      <c r="I26" s="132">
        <v>10</v>
      </c>
      <c r="J26" s="131">
        <v>0.13011574074074075</v>
      </c>
      <c r="K26" s="132">
        <v>29</v>
      </c>
      <c r="L26" s="131">
        <v>0.14252314814814815</v>
      </c>
      <c r="M26" s="132">
        <v>3</v>
      </c>
      <c r="N26" s="131">
        <v>0.11989583333333333</v>
      </c>
      <c r="O26" s="132">
        <v>8</v>
      </c>
      <c r="P26" s="131">
        <f t="shared" si="0"/>
        <v>0.51348379629629626</v>
      </c>
      <c r="Q26" s="80">
        <f t="shared" si="1"/>
        <v>1.1111111111111738E-3</v>
      </c>
      <c r="R26" s="81">
        <f t="shared" si="2"/>
        <v>38.54389721627409</v>
      </c>
      <c r="S26" s="133" t="s">
        <v>24</v>
      </c>
      <c r="T26" s="134"/>
    </row>
    <row r="27" spans="1:20" ht="21.75" customHeight="1" x14ac:dyDescent="0.2">
      <c r="A27" s="126">
        <v>5</v>
      </c>
      <c r="B27" s="127">
        <v>2</v>
      </c>
      <c r="C27" s="127">
        <v>10034992439</v>
      </c>
      <c r="D27" s="128" t="s">
        <v>70</v>
      </c>
      <c r="E27" s="155">
        <v>36844</v>
      </c>
      <c r="F27" s="129" t="s">
        <v>21</v>
      </c>
      <c r="G27" s="130" t="s">
        <v>102</v>
      </c>
      <c r="H27" s="131">
        <v>0.12085648148148147</v>
      </c>
      <c r="I27" s="132">
        <v>3</v>
      </c>
      <c r="J27" s="131">
        <v>0.12983796296296296</v>
      </c>
      <c r="K27" s="132">
        <v>2</v>
      </c>
      <c r="L27" s="131">
        <v>0.14298611111111112</v>
      </c>
      <c r="M27" s="132">
        <v>10</v>
      </c>
      <c r="N27" s="131">
        <v>0.11984953703703703</v>
      </c>
      <c r="O27" s="132">
        <v>4</v>
      </c>
      <c r="P27" s="131">
        <f t="shared" si="0"/>
        <v>0.51353009259259264</v>
      </c>
      <c r="Q27" s="80">
        <f t="shared" si="1"/>
        <v>1.1574074074075513E-3</v>
      </c>
      <c r="R27" s="81">
        <f t="shared" si="2"/>
        <v>38.540422366967931</v>
      </c>
      <c r="S27" s="133" t="s">
        <v>24</v>
      </c>
      <c r="T27" s="134"/>
    </row>
    <row r="28" spans="1:20" ht="21.75" customHeight="1" x14ac:dyDescent="0.2">
      <c r="A28" s="126">
        <v>6</v>
      </c>
      <c r="B28" s="127">
        <v>8</v>
      </c>
      <c r="C28" s="127">
        <v>10036035177</v>
      </c>
      <c r="D28" s="128" t="s">
        <v>36</v>
      </c>
      <c r="E28" s="155">
        <v>37434</v>
      </c>
      <c r="F28" s="129" t="s">
        <v>21</v>
      </c>
      <c r="G28" s="130" t="s">
        <v>101</v>
      </c>
      <c r="H28" s="131">
        <v>0.12093749999999999</v>
      </c>
      <c r="I28" s="132">
        <v>6</v>
      </c>
      <c r="J28" s="131">
        <v>0.12991898148148148</v>
      </c>
      <c r="K28" s="132">
        <v>4</v>
      </c>
      <c r="L28" s="131">
        <v>0.14298611111111112</v>
      </c>
      <c r="M28" s="132">
        <v>15</v>
      </c>
      <c r="N28" s="131">
        <v>0.11981481481481482</v>
      </c>
      <c r="O28" s="132">
        <v>3</v>
      </c>
      <c r="P28" s="131">
        <f t="shared" si="0"/>
        <v>0.5136574074074074</v>
      </c>
      <c r="Q28" s="80">
        <f t="shared" si="1"/>
        <v>1.284722222222312E-3</v>
      </c>
      <c r="R28" s="81">
        <f t="shared" si="2"/>
        <v>38.530869761153674</v>
      </c>
      <c r="S28" s="133" t="s">
        <v>24</v>
      </c>
      <c r="T28" s="134"/>
    </row>
    <row r="29" spans="1:20" ht="21.75" customHeight="1" x14ac:dyDescent="0.2">
      <c r="A29" s="126">
        <v>7</v>
      </c>
      <c r="B29" s="127">
        <v>99</v>
      </c>
      <c r="C29" s="127">
        <v>10092974177</v>
      </c>
      <c r="D29" s="128" t="s">
        <v>45</v>
      </c>
      <c r="E29" s="155">
        <v>36878</v>
      </c>
      <c r="F29" s="129" t="s">
        <v>21</v>
      </c>
      <c r="G29" s="130" t="s">
        <v>85</v>
      </c>
      <c r="H29" s="131">
        <v>0.12093749999999999</v>
      </c>
      <c r="I29" s="132">
        <v>8</v>
      </c>
      <c r="J29" s="131">
        <v>0.12987268518518519</v>
      </c>
      <c r="K29" s="132">
        <v>3</v>
      </c>
      <c r="L29" s="131">
        <v>0.14298611111111112</v>
      </c>
      <c r="M29" s="132">
        <v>14</v>
      </c>
      <c r="N29" s="131">
        <v>0.11986111111111111</v>
      </c>
      <c r="O29" s="132">
        <v>7</v>
      </c>
      <c r="P29" s="131">
        <f t="shared" si="0"/>
        <v>0.5136574074074074</v>
      </c>
      <c r="Q29" s="80">
        <f t="shared" si="1"/>
        <v>1.284722222222312E-3</v>
      </c>
      <c r="R29" s="81">
        <f t="shared" si="2"/>
        <v>38.530869761153674</v>
      </c>
      <c r="S29" s="133" t="s">
        <v>24</v>
      </c>
      <c r="T29" s="134"/>
    </row>
    <row r="30" spans="1:20" ht="21.75" customHeight="1" x14ac:dyDescent="0.2">
      <c r="A30" s="126">
        <v>8</v>
      </c>
      <c r="B30" s="127">
        <v>11</v>
      </c>
      <c r="C30" s="127">
        <v>10034988082</v>
      </c>
      <c r="D30" s="128" t="s">
        <v>46</v>
      </c>
      <c r="E30" s="155">
        <v>36777</v>
      </c>
      <c r="F30" s="129" t="s">
        <v>21</v>
      </c>
      <c r="G30" s="130" t="s">
        <v>101</v>
      </c>
      <c r="H30" s="131">
        <v>0.12100694444444443</v>
      </c>
      <c r="I30" s="132">
        <v>13</v>
      </c>
      <c r="J30" s="131">
        <v>0.12988425925925925</v>
      </c>
      <c r="K30" s="132">
        <v>9</v>
      </c>
      <c r="L30" s="131">
        <v>0.14297453703703702</v>
      </c>
      <c r="M30" s="132">
        <v>7</v>
      </c>
      <c r="N30" s="131">
        <v>0.11981481481481482</v>
      </c>
      <c r="O30" s="132">
        <v>2</v>
      </c>
      <c r="P30" s="131">
        <f t="shared" si="0"/>
        <v>0.51368055555555547</v>
      </c>
      <c r="Q30" s="80">
        <f t="shared" si="1"/>
        <v>1.3078703703703898E-3</v>
      </c>
      <c r="R30" s="81">
        <f t="shared" si="2"/>
        <v>38.529133432472626</v>
      </c>
      <c r="S30" s="133" t="s">
        <v>24</v>
      </c>
      <c r="T30" s="134"/>
    </row>
    <row r="31" spans="1:20" ht="21.75" customHeight="1" x14ac:dyDescent="0.2">
      <c r="A31" s="126">
        <v>9</v>
      </c>
      <c r="B31" s="127">
        <v>25</v>
      </c>
      <c r="C31" s="127">
        <v>10036048517</v>
      </c>
      <c r="D31" s="128" t="s">
        <v>50</v>
      </c>
      <c r="E31" s="155">
        <v>37683</v>
      </c>
      <c r="F31" s="129" t="s">
        <v>21</v>
      </c>
      <c r="G31" s="130" t="s">
        <v>49</v>
      </c>
      <c r="H31" s="131">
        <v>0.12093749999999999</v>
      </c>
      <c r="I31" s="132">
        <v>5</v>
      </c>
      <c r="J31" s="131">
        <v>0.12991898148148148</v>
      </c>
      <c r="K31" s="132">
        <v>7</v>
      </c>
      <c r="L31" s="131">
        <v>0.14298611111111112</v>
      </c>
      <c r="M31" s="132">
        <v>17</v>
      </c>
      <c r="N31" s="131">
        <v>0.11987268518518518</v>
      </c>
      <c r="O31" s="132">
        <v>12</v>
      </c>
      <c r="P31" s="131">
        <f t="shared" si="0"/>
        <v>0.51371527777777781</v>
      </c>
      <c r="Q31" s="80">
        <f t="shared" si="1"/>
        <v>1.3425925925927285E-3</v>
      </c>
      <c r="R31" s="81">
        <f t="shared" si="2"/>
        <v>38.526529232848937</v>
      </c>
      <c r="S31" s="133" t="s">
        <v>24</v>
      </c>
      <c r="T31" s="134"/>
    </row>
    <row r="32" spans="1:20" ht="21.75" customHeight="1" x14ac:dyDescent="0.2">
      <c r="A32" s="126">
        <v>10</v>
      </c>
      <c r="B32" s="127">
        <v>17</v>
      </c>
      <c r="C32" s="127">
        <v>10053914604</v>
      </c>
      <c r="D32" s="128" t="s">
        <v>60</v>
      </c>
      <c r="E32" s="155">
        <v>37947</v>
      </c>
      <c r="F32" s="129" t="s">
        <v>21</v>
      </c>
      <c r="G32" s="130" t="s">
        <v>58</v>
      </c>
      <c r="H32" s="131">
        <v>0.12093749999999999</v>
      </c>
      <c r="I32" s="132">
        <v>9</v>
      </c>
      <c r="J32" s="131">
        <v>0.12991898148148148</v>
      </c>
      <c r="K32" s="132">
        <v>14</v>
      </c>
      <c r="L32" s="131">
        <v>0.14302083333333335</v>
      </c>
      <c r="M32" s="132">
        <v>23</v>
      </c>
      <c r="N32" s="131">
        <v>0.11989583333333333</v>
      </c>
      <c r="O32" s="132">
        <v>17</v>
      </c>
      <c r="P32" s="131">
        <f t="shared" si="0"/>
        <v>0.51377314814814812</v>
      </c>
      <c r="Q32" s="80">
        <f t="shared" si="1"/>
        <v>1.4004629629630339E-3</v>
      </c>
      <c r="R32" s="81">
        <f t="shared" si="2"/>
        <v>38.522189682360889</v>
      </c>
      <c r="S32" s="133" t="s">
        <v>24</v>
      </c>
      <c r="T32" s="134"/>
    </row>
    <row r="33" spans="1:20" ht="21.75" customHeight="1" x14ac:dyDescent="0.2">
      <c r="A33" s="126">
        <v>11</v>
      </c>
      <c r="B33" s="127">
        <v>98</v>
      </c>
      <c r="C33" s="127">
        <v>10036060742</v>
      </c>
      <c r="D33" s="128" t="s">
        <v>83</v>
      </c>
      <c r="E33" s="155">
        <v>37731</v>
      </c>
      <c r="F33" s="129" t="s">
        <v>24</v>
      </c>
      <c r="G33" s="130" t="s">
        <v>82</v>
      </c>
      <c r="H33" s="131">
        <v>0.12093749999999999</v>
      </c>
      <c r="I33" s="132">
        <v>7</v>
      </c>
      <c r="J33" s="131">
        <v>0.12991898148148148</v>
      </c>
      <c r="K33" s="132">
        <v>10</v>
      </c>
      <c r="L33" s="131">
        <v>0.14304398148148148</v>
      </c>
      <c r="M33" s="132">
        <v>27</v>
      </c>
      <c r="N33" s="131">
        <v>0.11988425925925926</v>
      </c>
      <c r="O33" s="132">
        <v>5</v>
      </c>
      <c r="P33" s="131">
        <f t="shared" si="0"/>
        <v>0.51378472222222227</v>
      </c>
      <c r="Q33" s="80">
        <f t="shared" si="1"/>
        <v>1.4120370370371838E-3</v>
      </c>
      <c r="R33" s="81">
        <f t="shared" si="2"/>
        <v>38.521321889572214</v>
      </c>
      <c r="S33" s="135"/>
      <c r="T33" s="134"/>
    </row>
    <row r="34" spans="1:20" ht="21.75" customHeight="1" x14ac:dyDescent="0.2">
      <c r="A34" s="126">
        <v>12</v>
      </c>
      <c r="B34" s="127">
        <v>18</v>
      </c>
      <c r="C34" s="127">
        <v>10034920182</v>
      </c>
      <c r="D34" s="128" t="s">
        <v>41</v>
      </c>
      <c r="E34" s="155">
        <v>36588</v>
      </c>
      <c r="F34" s="129" t="s">
        <v>24</v>
      </c>
      <c r="G34" s="130" t="s">
        <v>40</v>
      </c>
      <c r="H34" s="131">
        <v>0.12106481481481481</v>
      </c>
      <c r="I34" s="132">
        <v>14</v>
      </c>
      <c r="J34" s="131">
        <v>0.12991898148148148</v>
      </c>
      <c r="K34" s="132">
        <v>23</v>
      </c>
      <c r="L34" s="131">
        <v>0.14298611111111112</v>
      </c>
      <c r="M34" s="132">
        <v>11</v>
      </c>
      <c r="N34" s="131">
        <v>0.11989583333333333</v>
      </c>
      <c r="O34" s="132">
        <v>9</v>
      </c>
      <c r="P34" s="131">
        <f t="shared" si="0"/>
        <v>0.51386574074074076</v>
      </c>
      <c r="Q34" s="80">
        <f t="shared" si="1"/>
        <v>1.4930555555556779E-3</v>
      </c>
      <c r="R34" s="81">
        <f t="shared" si="2"/>
        <v>38.515248434614172</v>
      </c>
      <c r="S34" s="135"/>
      <c r="T34" s="134"/>
    </row>
    <row r="35" spans="1:20" ht="21.75" customHeight="1" x14ac:dyDescent="0.2">
      <c r="A35" s="126">
        <v>13</v>
      </c>
      <c r="B35" s="127">
        <v>74</v>
      </c>
      <c r="C35" s="127">
        <v>10095787480</v>
      </c>
      <c r="D35" s="128" t="s">
        <v>77</v>
      </c>
      <c r="E35" s="155">
        <v>37065</v>
      </c>
      <c r="F35" s="129" t="s">
        <v>24</v>
      </c>
      <c r="G35" s="130" t="s">
        <v>85</v>
      </c>
      <c r="H35" s="131">
        <v>0.12113425925925925</v>
      </c>
      <c r="I35" s="132">
        <v>19</v>
      </c>
      <c r="J35" s="131">
        <v>0.12991898148148148</v>
      </c>
      <c r="K35" s="132">
        <v>16</v>
      </c>
      <c r="L35" s="131">
        <v>0.14299768518518519</v>
      </c>
      <c r="M35" s="132">
        <v>20</v>
      </c>
      <c r="N35" s="131">
        <v>0.11988425925925926</v>
      </c>
      <c r="O35" s="132">
        <v>18</v>
      </c>
      <c r="P35" s="131">
        <f t="shared" si="0"/>
        <v>0.51393518518518522</v>
      </c>
      <c r="Q35" s="80">
        <f t="shared" si="1"/>
        <v>1.5625000000001332E-3</v>
      </c>
      <c r="R35" s="81">
        <f t="shared" si="2"/>
        <v>38.510044140167551</v>
      </c>
      <c r="S35" s="135"/>
      <c r="T35" s="134"/>
    </row>
    <row r="36" spans="1:20" ht="21.75" customHeight="1" x14ac:dyDescent="0.2">
      <c r="A36" s="126">
        <v>14</v>
      </c>
      <c r="B36" s="127">
        <v>38</v>
      </c>
      <c r="C36" s="127">
        <v>10080256265</v>
      </c>
      <c r="D36" s="128" t="s">
        <v>51</v>
      </c>
      <c r="E36" s="155">
        <v>37809</v>
      </c>
      <c r="F36" s="129" t="s">
        <v>24</v>
      </c>
      <c r="G36" s="130" t="s">
        <v>25</v>
      </c>
      <c r="H36" s="131">
        <v>0.12112268518518519</v>
      </c>
      <c r="I36" s="132">
        <v>17</v>
      </c>
      <c r="J36" s="131">
        <v>0.12991898148148148</v>
      </c>
      <c r="K36" s="132">
        <v>21</v>
      </c>
      <c r="L36" s="131">
        <v>0.14300925925925925</v>
      </c>
      <c r="M36" s="132">
        <v>21</v>
      </c>
      <c r="N36" s="131">
        <v>0.11989583333333333</v>
      </c>
      <c r="O36" s="132">
        <v>10</v>
      </c>
      <c r="P36" s="131">
        <f t="shared" si="0"/>
        <v>0.51394675925925926</v>
      </c>
      <c r="Q36" s="80">
        <f t="shared" si="1"/>
        <v>1.5740740740741721E-3</v>
      </c>
      <c r="R36" s="81">
        <f t="shared" si="2"/>
        <v>38.509176894493862</v>
      </c>
      <c r="S36" s="135"/>
      <c r="T36" s="134"/>
    </row>
    <row r="37" spans="1:20" ht="21.75" customHeight="1" x14ac:dyDescent="0.2">
      <c r="A37" s="126">
        <v>15</v>
      </c>
      <c r="B37" s="127">
        <v>61</v>
      </c>
      <c r="C37" s="127">
        <v>10053688268</v>
      </c>
      <c r="D37" s="128" t="s">
        <v>44</v>
      </c>
      <c r="E37" s="155">
        <v>37973</v>
      </c>
      <c r="F37" s="129" t="s">
        <v>24</v>
      </c>
      <c r="G37" s="130" t="s">
        <v>29</v>
      </c>
      <c r="H37" s="131">
        <v>0.12167824074074074</v>
      </c>
      <c r="I37" s="132">
        <v>20</v>
      </c>
      <c r="J37" s="131">
        <v>0.13038194444444445</v>
      </c>
      <c r="K37" s="132">
        <v>34</v>
      </c>
      <c r="L37" s="131">
        <v>0.14224537037037038</v>
      </c>
      <c r="M37" s="132">
        <v>1</v>
      </c>
      <c r="N37" s="131">
        <v>0.1205787037037037</v>
      </c>
      <c r="O37" s="132">
        <v>22</v>
      </c>
      <c r="P37" s="131">
        <f t="shared" si="0"/>
        <v>0.51488425925925929</v>
      </c>
      <c r="Q37" s="80">
        <f t="shared" si="1"/>
        <v>2.5115740740742076E-3</v>
      </c>
      <c r="R37" s="81">
        <f t="shared" si="2"/>
        <v>38.439059479386771</v>
      </c>
      <c r="S37" s="135"/>
      <c r="T37" s="134"/>
    </row>
    <row r="38" spans="1:20" ht="21.75" customHeight="1" x14ac:dyDescent="0.2">
      <c r="A38" s="126">
        <v>16</v>
      </c>
      <c r="B38" s="127">
        <v>49</v>
      </c>
      <c r="C38" s="127">
        <v>10034911900</v>
      </c>
      <c r="D38" s="128" t="s">
        <v>30</v>
      </c>
      <c r="E38" s="155">
        <v>36636</v>
      </c>
      <c r="F38" s="129" t="s">
        <v>24</v>
      </c>
      <c r="G38" s="130" t="s">
        <v>29</v>
      </c>
      <c r="H38" s="131">
        <v>0.12100694444444446</v>
      </c>
      <c r="I38" s="132">
        <v>15</v>
      </c>
      <c r="J38" s="131">
        <v>0.13013888888888889</v>
      </c>
      <c r="K38" s="132">
        <v>30</v>
      </c>
      <c r="L38" s="131">
        <v>0.14378472222222222</v>
      </c>
      <c r="M38" s="132">
        <v>31</v>
      </c>
      <c r="N38" s="131">
        <v>0.12140046296296296</v>
      </c>
      <c r="O38" s="132">
        <v>26</v>
      </c>
      <c r="P38" s="131">
        <f t="shared" si="0"/>
        <v>0.51633101851851848</v>
      </c>
      <c r="Q38" s="80">
        <f t="shared" si="1"/>
        <v>3.958333333333397E-3</v>
      </c>
      <c r="R38" s="81">
        <f t="shared" si="2"/>
        <v>38.331353253681826</v>
      </c>
      <c r="S38" s="135"/>
      <c r="T38" s="134"/>
    </row>
    <row r="39" spans="1:20" ht="21.75" customHeight="1" x14ac:dyDescent="0.2">
      <c r="A39" s="126">
        <v>17</v>
      </c>
      <c r="B39" s="127">
        <v>10</v>
      </c>
      <c r="C39" s="127">
        <v>10036078122</v>
      </c>
      <c r="D39" s="128" t="s">
        <v>38</v>
      </c>
      <c r="E39" s="155">
        <v>37359</v>
      </c>
      <c r="F39" s="129" t="s">
        <v>24</v>
      </c>
      <c r="G39" s="130" t="s">
        <v>101</v>
      </c>
      <c r="H39" s="131">
        <v>0.12366898148148148</v>
      </c>
      <c r="I39" s="132">
        <v>22</v>
      </c>
      <c r="J39" s="131">
        <v>0.13010416666666666</v>
      </c>
      <c r="K39" s="132">
        <v>28</v>
      </c>
      <c r="L39" s="131">
        <v>0.1431712962962963</v>
      </c>
      <c r="M39" s="132">
        <v>30</v>
      </c>
      <c r="N39" s="131">
        <v>0.11993055555555555</v>
      </c>
      <c r="O39" s="132">
        <v>19</v>
      </c>
      <c r="P39" s="131">
        <f t="shared" si="0"/>
        <v>0.51687499999999997</v>
      </c>
      <c r="Q39" s="80">
        <f t="shared" si="1"/>
        <v>4.5023148148148895E-3</v>
      </c>
      <c r="R39" s="81">
        <f t="shared" si="2"/>
        <v>38.291011688835148</v>
      </c>
      <c r="S39" s="135"/>
      <c r="T39" s="134"/>
    </row>
    <row r="40" spans="1:20" ht="21.75" customHeight="1" x14ac:dyDescent="0.2">
      <c r="A40" s="126">
        <v>18</v>
      </c>
      <c r="B40" s="127">
        <v>14</v>
      </c>
      <c r="C40" s="127">
        <v>10036049527</v>
      </c>
      <c r="D40" s="128" t="s">
        <v>67</v>
      </c>
      <c r="E40" s="155">
        <v>37399</v>
      </c>
      <c r="F40" s="129" t="s">
        <v>24</v>
      </c>
      <c r="G40" s="130" t="s">
        <v>66</v>
      </c>
      <c r="H40" s="131">
        <v>0.12506944444444443</v>
      </c>
      <c r="I40" s="132">
        <v>23</v>
      </c>
      <c r="J40" s="131">
        <v>0.12991898148148148</v>
      </c>
      <c r="K40" s="132">
        <v>25</v>
      </c>
      <c r="L40" s="131">
        <v>0.14298611111111112</v>
      </c>
      <c r="M40" s="132">
        <v>16</v>
      </c>
      <c r="N40" s="131">
        <v>0.12039351851851852</v>
      </c>
      <c r="O40" s="132">
        <v>20</v>
      </c>
      <c r="P40" s="131">
        <f t="shared" si="0"/>
        <v>0.51836805555555554</v>
      </c>
      <c r="Q40" s="80">
        <f t="shared" si="1"/>
        <v>5.9953703703704564E-3</v>
      </c>
      <c r="R40" s="81">
        <f t="shared" si="2"/>
        <v>38.180722084533457</v>
      </c>
      <c r="S40" s="135"/>
      <c r="T40" s="134"/>
    </row>
    <row r="41" spans="1:20" ht="21.75" customHeight="1" x14ac:dyDescent="0.2">
      <c r="A41" s="126">
        <v>19</v>
      </c>
      <c r="B41" s="127">
        <v>43</v>
      </c>
      <c r="C41" s="127">
        <v>10036028410</v>
      </c>
      <c r="D41" s="128" t="s">
        <v>28</v>
      </c>
      <c r="E41" s="155">
        <v>37061</v>
      </c>
      <c r="F41" s="129" t="s">
        <v>21</v>
      </c>
      <c r="G41" s="130" t="s">
        <v>25</v>
      </c>
      <c r="H41" s="131">
        <v>0.12094907407407407</v>
      </c>
      <c r="I41" s="132">
        <v>11</v>
      </c>
      <c r="J41" s="131">
        <v>0.12991898148148148</v>
      </c>
      <c r="K41" s="132">
        <v>15</v>
      </c>
      <c r="L41" s="131">
        <v>0.14297453703703702</v>
      </c>
      <c r="M41" s="132">
        <v>6</v>
      </c>
      <c r="N41" s="131">
        <v>0.12525462962962963</v>
      </c>
      <c r="O41" s="132">
        <v>29</v>
      </c>
      <c r="P41" s="131">
        <f t="shared" si="0"/>
        <v>0.51909722222222221</v>
      </c>
      <c r="Q41" s="80">
        <f t="shared" si="1"/>
        <v>6.724537037037126E-3</v>
      </c>
      <c r="R41" s="81">
        <f t="shared" si="2"/>
        <v>38.127090301003342</v>
      </c>
      <c r="S41" s="135"/>
      <c r="T41" s="134"/>
    </row>
    <row r="42" spans="1:20" ht="21.75" customHeight="1" x14ac:dyDescent="0.2">
      <c r="A42" s="126">
        <v>20</v>
      </c>
      <c r="B42" s="127">
        <v>44</v>
      </c>
      <c r="C42" s="127">
        <v>10036048859</v>
      </c>
      <c r="D42" s="128" t="s">
        <v>78</v>
      </c>
      <c r="E42" s="155">
        <v>37219</v>
      </c>
      <c r="F42" s="129" t="s">
        <v>24</v>
      </c>
      <c r="G42" s="130" t="s">
        <v>34</v>
      </c>
      <c r="H42" s="131">
        <v>0.12743055555555555</v>
      </c>
      <c r="I42" s="132">
        <v>27</v>
      </c>
      <c r="J42" s="131">
        <v>0.12991898148148148</v>
      </c>
      <c r="K42" s="132">
        <v>6</v>
      </c>
      <c r="L42" s="131">
        <v>0.14297453703703702</v>
      </c>
      <c r="M42" s="132">
        <v>5</v>
      </c>
      <c r="N42" s="131">
        <v>0.11987268518518518</v>
      </c>
      <c r="O42" s="132">
        <v>6</v>
      </c>
      <c r="P42" s="131">
        <f t="shared" si="0"/>
        <v>0.52019675925925912</v>
      </c>
      <c r="Q42" s="80">
        <f t="shared" si="1"/>
        <v>7.8240740740740389E-3</v>
      </c>
      <c r="R42" s="81">
        <f t="shared" si="2"/>
        <v>38.04650127934142</v>
      </c>
      <c r="S42" s="135"/>
      <c r="T42" s="134"/>
    </row>
    <row r="43" spans="1:20" ht="21.75" customHeight="1" x14ac:dyDescent="0.2">
      <c r="A43" s="126">
        <v>21</v>
      </c>
      <c r="B43" s="127">
        <v>63</v>
      </c>
      <c r="C43" s="127">
        <v>10057706896</v>
      </c>
      <c r="D43" s="128" t="s">
        <v>31</v>
      </c>
      <c r="E43" s="155">
        <v>37495</v>
      </c>
      <c r="F43" s="129" t="s">
        <v>24</v>
      </c>
      <c r="G43" s="130" t="s">
        <v>29</v>
      </c>
      <c r="H43" s="131">
        <v>0.12112268518518519</v>
      </c>
      <c r="I43" s="132">
        <v>18</v>
      </c>
      <c r="J43" s="131">
        <v>0.13040509259259259</v>
      </c>
      <c r="K43" s="132">
        <v>35</v>
      </c>
      <c r="L43" s="131">
        <v>0.14850694444444446</v>
      </c>
      <c r="M43" s="132">
        <v>39</v>
      </c>
      <c r="N43" s="131">
        <v>0.12050925925925926</v>
      </c>
      <c r="O43" s="132">
        <v>23</v>
      </c>
      <c r="P43" s="131">
        <f t="shared" si="0"/>
        <v>0.52054398148148151</v>
      </c>
      <c r="Q43" s="80">
        <f t="shared" si="1"/>
        <v>8.1712962962964264E-3</v>
      </c>
      <c r="R43" s="81">
        <f t="shared" si="2"/>
        <v>38.02112284602557</v>
      </c>
      <c r="S43" s="135"/>
      <c r="T43" s="134"/>
    </row>
    <row r="44" spans="1:20" ht="21.75" customHeight="1" x14ac:dyDescent="0.2">
      <c r="A44" s="126">
        <v>22</v>
      </c>
      <c r="B44" s="127">
        <v>41</v>
      </c>
      <c r="C44" s="127">
        <v>10036065893</v>
      </c>
      <c r="D44" s="128" t="s">
        <v>54</v>
      </c>
      <c r="E44" s="155">
        <v>37701</v>
      </c>
      <c r="F44" s="129" t="s">
        <v>24</v>
      </c>
      <c r="G44" s="130" t="s">
        <v>25</v>
      </c>
      <c r="H44" s="131">
        <v>0.1305324074074074</v>
      </c>
      <c r="I44" s="132">
        <v>28</v>
      </c>
      <c r="J44" s="131">
        <v>0.12991898148148148</v>
      </c>
      <c r="K44" s="132">
        <v>26</v>
      </c>
      <c r="L44" s="131">
        <v>0.14304398148148148</v>
      </c>
      <c r="M44" s="132">
        <v>28</v>
      </c>
      <c r="N44" s="131">
        <v>0.11990740740740741</v>
      </c>
      <c r="O44" s="132">
        <v>15</v>
      </c>
      <c r="P44" s="131">
        <f t="shared" si="0"/>
        <v>0.52340277777777766</v>
      </c>
      <c r="Q44" s="80">
        <f t="shared" si="1"/>
        <v>1.1030092592592577E-2</v>
      </c>
      <c r="R44" s="81">
        <f t="shared" si="2"/>
        <v>37.813453628764762</v>
      </c>
      <c r="S44" s="135"/>
      <c r="T44" s="134"/>
    </row>
    <row r="45" spans="1:20" ht="21.75" customHeight="1" x14ac:dyDescent="0.2">
      <c r="A45" s="126">
        <v>23</v>
      </c>
      <c r="B45" s="127">
        <v>12</v>
      </c>
      <c r="C45" s="127">
        <v>10049916382</v>
      </c>
      <c r="D45" s="128" t="s">
        <v>47</v>
      </c>
      <c r="E45" s="155">
        <v>37680</v>
      </c>
      <c r="F45" s="129" t="s">
        <v>21</v>
      </c>
      <c r="G45" s="130" t="s">
        <v>101</v>
      </c>
      <c r="H45" s="131">
        <v>0.12743055555555555</v>
      </c>
      <c r="I45" s="132">
        <v>26</v>
      </c>
      <c r="J45" s="131">
        <v>0.13078703703703703</v>
      </c>
      <c r="K45" s="132">
        <v>38</v>
      </c>
      <c r="L45" s="131">
        <v>0.14291666666666666</v>
      </c>
      <c r="M45" s="132">
        <v>4</v>
      </c>
      <c r="N45" s="131">
        <v>0.12228009259259259</v>
      </c>
      <c r="O45" s="132">
        <v>28</v>
      </c>
      <c r="P45" s="131">
        <f t="shared" si="0"/>
        <v>0.52341435185185192</v>
      </c>
      <c r="Q45" s="80">
        <f t="shared" si="1"/>
        <v>1.1041666666666838E-2</v>
      </c>
      <c r="R45" s="81">
        <f t="shared" si="2"/>
        <v>37.812617473409546</v>
      </c>
      <c r="S45" s="136"/>
      <c r="T45" s="134"/>
    </row>
    <row r="46" spans="1:20" ht="21.75" customHeight="1" x14ac:dyDescent="0.2">
      <c r="A46" s="126">
        <v>24</v>
      </c>
      <c r="B46" s="127">
        <v>39</v>
      </c>
      <c r="C46" s="127">
        <v>10056231183</v>
      </c>
      <c r="D46" s="128" t="s">
        <v>52</v>
      </c>
      <c r="E46" s="155">
        <v>37756</v>
      </c>
      <c r="F46" s="129" t="s">
        <v>24</v>
      </c>
      <c r="G46" s="130" t="s">
        <v>25</v>
      </c>
      <c r="H46" s="131">
        <v>0.1315625</v>
      </c>
      <c r="I46" s="132">
        <v>32</v>
      </c>
      <c r="J46" s="131">
        <v>0.13010416666666666</v>
      </c>
      <c r="K46" s="132">
        <v>27</v>
      </c>
      <c r="L46" s="131">
        <v>0.14298611111111112</v>
      </c>
      <c r="M46" s="132">
        <v>18</v>
      </c>
      <c r="N46" s="131">
        <v>0.12071759259259258</v>
      </c>
      <c r="O46" s="132">
        <v>25</v>
      </c>
      <c r="P46" s="131">
        <f t="shared" si="0"/>
        <v>0.52537037037037038</v>
      </c>
      <c r="Q46" s="80">
        <f t="shared" si="1"/>
        <v>1.2997685185185293E-2</v>
      </c>
      <c r="R46" s="81">
        <f t="shared" si="2"/>
        <v>37.671836446951005</v>
      </c>
      <c r="S46" s="136"/>
      <c r="T46" s="134"/>
    </row>
    <row r="47" spans="1:20" ht="21.75" customHeight="1" x14ac:dyDescent="0.2">
      <c r="A47" s="126">
        <v>25</v>
      </c>
      <c r="B47" s="127">
        <v>1</v>
      </c>
      <c r="C47" s="127">
        <v>10052694121</v>
      </c>
      <c r="D47" s="128" t="s">
        <v>33</v>
      </c>
      <c r="E47" s="155">
        <v>37587</v>
      </c>
      <c r="F47" s="129" t="s">
        <v>21</v>
      </c>
      <c r="G47" s="130" t="s">
        <v>102</v>
      </c>
      <c r="H47" s="131">
        <v>0.12644675925925927</v>
      </c>
      <c r="I47" s="132">
        <v>24</v>
      </c>
      <c r="J47" s="131">
        <v>0.13304398148148147</v>
      </c>
      <c r="K47" s="132">
        <v>40</v>
      </c>
      <c r="L47" s="131">
        <v>0.14459490740740741</v>
      </c>
      <c r="M47" s="132">
        <v>33</v>
      </c>
      <c r="N47" s="131">
        <v>0.1221875</v>
      </c>
      <c r="O47" s="132">
        <v>27</v>
      </c>
      <c r="P47" s="131">
        <f t="shared" si="0"/>
        <v>0.52627314814814818</v>
      </c>
      <c r="Q47" s="80">
        <f t="shared" si="1"/>
        <v>1.39004629629631E-2</v>
      </c>
      <c r="R47" s="81">
        <f t="shared" si="2"/>
        <v>37.607213547393883</v>
      </c>
      <c r="S47" s="136"/>
      <c r="T47" s="134"/>
    </row>
    <row r="48" spans="1:20" ht="21.75" customHeight="1" x14ac:dyDescent="0.2">
      <c r="A48" s="126">
        <v>26</v>
      </c>
      <c r="B48" s="127">
        <v>13</v>
      </c>
      <c r="C48" s="127">
        <v>10036079334</v>
      </c>
      <c r="D48" s="128" t="s">
        <v>48</v>
      </c>
      <c r="E48" s="155">
        <v>37807</v>
      </c>
      <c r="F48" s="129" t="s">
        <v>21</v>
      </c>
      <c r="G48" s="130" t="s">
        <v>101</v>
      </c>
      <c r="H48" s="131">
        <v>0.13409722222222223</v>
      </c>
      <c r="I48" s="132">
        <v>33</v>
      </c>
      <c r="J48" s="131">
        <v>0.12991898148148148</v>
      </c>
      <c r="K48" s="132">
        <v>19</v>
      </c>
      <c r="L48" s="131">
        <v>0.14298611111111112</v>
      </c>
      <c r="M48" s="132">
        <v>9</v>
      </c>
      <c r="N48" s="131">
        <v>0.12071759259259258</v>
      </c>
      <c r="O48" s="132">
        <v>24</v>
      </c>
      <c r="P48" s="131">
        <f t="shared" si="0"/>
        <v>0.52771990740740748</v>
      </c>
      <c r="Q48" s="80">
        <f t="shared" si="1"/>
        <v>1.5347222222222401E-2</v>
      </c>
      <c r="R48" s="81">
        <f t="shared" si="2"/>
        <v>37.504112293014586</v>
      </c>
      <c r="S48" s="136"/>
      <c r="T48" s="134"/>
    </row>
    <row r="49" spans="1:20" ht="21.75" customHeight="1" x14ac:dyDescent="0.2">
      <c r="A49" s="126">
        <v>27</v>
      </c>
      <c r="B49" s="127">
        <v>16</v>
      </c>
      <c r="C49" s="127">
        <v>10091331443</v>
      </c>
      <c r="D49" s="128" t="s">
        <v>59</v>
      </c>
      <c r="E49" s="155">
        <v>37725</v>
      </c>
      <c r="F49" s="129" t="s">
        <v>24</v>
      </c>
      <c r="G49" s="130" t="s">
        <v>58</v>
      </c>
      <c r="H49" s="131">
        <v>0.13548611111111111</v>
      </c>
      <c r="I49" s="132">
        <v>35</v>
      </c>
      <c r="J49" s="131">
        <v>0.12991898148148148</v>
      </c>
      <c r="K49" s="132">
        <v>24</v>
      </c>
      <c r="L49" s="131">
        <v>0.14303240740740741</v>
      </c>
      <c r="M49" s="132">
        <v>26</v>
      </c>
      <c r="N49" s="131">
        <v>0.1205787037037037</v>
      </c>
      <c r="O49" s="132">
        <v>21</v>
      </c>
      <c r="P49" s="131">
        <f t="shared" si="0"/>
        <v>0.52901620370370372</v>
      </c>
      <c r="Q49" s="80">
        <f t="shared" si="1"/>
        <v>1.6643518518518641E-2</v>
      </c>
      <c r="R49" s="81">
        <f t="shared" si="2"/>
        <v>37.412212571378561</v>
      </c>
      <c r="S49" s="136"/>
      <c r="T49" s="134"/>
    </row>
    <row r="50" spans="1:20" ht="21.75" customHeight="1" x14ac:dyDescent="0.2">
      <c r="A50" s="126">
        <v>28</v>
      </c>
      <c r="B50" s="127">
        <v>22</v>
      </c>
      <c r="C50" s="127">
        <v>10036065590</v>
      </c>
      <c r="D50" s="128" t="s">
        <v>63</v>
      </c>
      <c r="E50" s="155">
        <v>37043</v>
      </c>
      <c r="F50" s="129" t="s">
        <v>24</v>
      </c>
      <c r="G50" s="130" t="s">
        <v>40</v>
      </c>
      <c r="H50" s="131">
        <v>0.13666666666666669</v>
      </c>
      <c r="I50" s="132">
        <v>36</v>
      </c>
      <c r="J50" s="131">
        <v>0.12991898148148148</v>
      </c>
      <c r="K50" s="132">
        <v>18</v>
      </c>
      <c r="L50" s="131">
        <v>0.14303240740740741</v>
      </c>
      <c r="M50" s="132">
        <v>25</v>
      </c>
      <c r="N50" s="131">
        <v>0.11990740740740741</v>
      </c>
      <c r="O50" s="132">
        <v>16</v>
      </c>
      <c r="P50" s="131">
        <f t="shared" si="0"/>
        <v>0.52952546296296299</v>
      </c>
      <c r="Q50" s="80">
        <f t="shared" si="1"/>
        <v>1.7152777777777906E-2</v>
      </c>
      <c r="R50" s="81">
        <f t="shared" si="2"/>
        <v>37.376232213503528</v>
      </c>
      <c r="S50" s="136"/>
      <c r="T50" s="134"/>
    </row>
    <row r="51" spans="1:20" ht="21.75" customHeight="1" x14ac:dyDescent="0.2">
      <c r="A51" s="126">
        <v>29</v>
      </c>
      <c r="B51" s="127">
        <v>45</v>
      </c>
      <c r="C51" s="127">
        <v>10036043059</v>
      </c>
      <c r="D51" s="128" t="s">
        <v>79</v>
      </c>
      <c r="E51" s="155">
        <v>36901</v>
      </c>
      <c r="F51" s="129" t="s">
        <v>24</v>
      </c>
      <c r="G51" s="130" t="s">
        <v>34</v>
      </c>
      <c r="H51" s="131">
        <v>0.13909722222222223</v>
      </c>
      <c r="I51" s="132">
        <v>39</v>
      </c>
      <c r="J51" s="131">
        <v>0.12991898148148148</v>
      </c>
      <c r="K51" s="132">
        <v>11</v>
      </c>
      <c r="L51" s="131">
        <v>0.14298611111111112</v>
      </c>
      <c r="M51" s="132">
        <v>13</v>
      </c>
      <c r="N51" s="131">
        <v>0.1198611111111111</v>
      </c>
      <c r="O51" s="132">
        <v>13</v>
      </c>
      <c r="P51" s="131">
        <f t="shared" si="0"/>
        <v>0.53186342592592595</v>
      </c>
      <c r="Q51" s="80">
        <f>P51-$P$23</f>
        <v>1.9490740740740864E-2</v>
      </c>
      <c r="R51" s="81">
        <f t="shared" si="2"/>
        <v>37.211933932496244</v>
      </c>
      <c r="S51" s="136"/>
      <c r="T51" s="134"/>
    </row>
    <row r="52" spans="1:20" ht="21.75" customHeight="1" x14ac:dyDescent="0.2">
      <c r="A52" s="126" t="s">
        <v>100</v>
      </c>
      <c r="B52" s="127">
        <v>4</v>
      </c>
      <c r="C52" s="127">
        <v>10056623530</v>
      </c>
      <c r="D52" s="128" t="s">
        <v>72</v>
      </c>
      <c r="E52" s="155">
        <v>37741</v>
      </c>
      <c r="F52" s="129" t="s">
        <v>24</v>
      </c>
      <c r="G52" s="130" t="s">
        <v>102</v>
      </c>
      <c r="H52" s="131">
        <v>0.12337962962962963</v>
      </c>
      <c r="I52" s="132">
        <v>21</v>
      </c>
      <c r="J52" s="131">
        <v>0.13024305555555557</v>
      </c>
      <c r="K52" s="132">
        <v>32</v>
      </c>
      <c r="L52" s="131">
        <v>0.14850694444444446</v>
      </c>
      <c r="M52" s="132">
        <v>40</v>
      </c>
      <c r="N52" s="131"/>
      <c r="O52" s="132"/>
      <c r="P52" s="131"/>
      <c r="Q52" s="131"/>
      <c r="R52" s="137"/>
      <c r="S52" s="136"/>
      <c r="T52" s="134"/>
    </row>
    <row r="53" spans="1:20" ht="21.75" customHeight="1" x14ac:dyDescent="0.2">
      <c r="A53" s="126" t="s">
        <v>100</v>
      </c>
      <c r="B53" s="127">
        <v>5</v>
      </c>
      <c r="C53" s="127">
        <v>10036068927</v>
      </c>
      <c r="D53" s="128" t="s">
        <v>73</v>
      </c>
      <c r="E53" s="155">
        <v>37686</v>
      </c>
      <c r="F53" s="129" t="s">
        <v>24</v>
      </c>
      <c r="G53" s="130" t="s">
        <v>102</v>
      </c>
      <c r="H53" s="131">
        <v>0.13135416666666666</v>
      </c>
      <c r="I53" s="132">
        <v>31</v>
      </c>
      <c r="J53" s="131">
        <v>0.12991898148148148</v>
      </c>
      <c r="K53" s="132">
        <v>13</v>
      </c>
      <c r="L53" s="131">
        <v>0.14302083333333335</v>
      </c>
      <c r="M53" s="132">
        <v>24</v>
      </c>
      <c r="N53" s="131"/>
      <c r="O53" s="132"/>
      <c r="P53" s="131"/>
      <c r="Q53" s="131"/>
      <c r="R53" s="137"/>
      <c r="S53" s="136"/>
      <c r="T53" s="134"/>
    </row>
    <row r="54" spans="1:20" ht="21.75" customHeight="1" x14ac:dyDescent="0.2">
      <c r="A54" s="126" t="s">
        <v>100</v>
      </c>
      <c r="B54" s="127">
        <v>6</v>
      </c>
      <c r="C54" s="127">
        <v>10056230981</v>
      </c>
      <c r="D54" s="128" t="s">
        <v>74</v>
      </c>
      <c r="E54" s="155">
        <v>37881</v>
      </c>
      <c r="F54" s="129" t="s">
        <v>24</v>
      </c>
      <c r="G54" s="130" t="s">
        <v>102</v>
      </c>
      <c r="H54" s="131">
        <v>0.12093749999999999</v>
      </c>
      <c r="I54" s="132">
        <v>4</v>
      </c>
      <c r="J54" s="131">
        <v>0.12991898148148148</v>
      </c>
      <c r="K54" s="132">
        <v>22</v>
      </c>
      <c r="L54" s="131">
        <v>0.14399305555555555</v>
      </c>
      <c r="M54" s="132">
        <v>32</v>
      </c>
      <c r="N54" s="131"/>
      <c r="O54" s="132"/>
      <c r="P54" s="131"/>
      <c r="Q54" s="131"/>
      <c r="R54" s="137"/>
      <c r="S54" s="136"/>
      <c r="T54" s="134"/>
    </row>
    <row r="55" spans="1:20" ht="21.75" customHeight="1" x14ac:dyDescent="0.2">
      <c r="A55" s="126" t="s">
        <v>100</v>
      </c>
      <c r="B55" s="127">
        <v>15</v>
      </c>
      <c r="C55" s="127">
        <v>10111413978</v>
      </c>
      <c r="D55" s="128" t="s">
        <v>68</v>
      </c>
      <c r="E55" s="155">
        <v>37957</v>
      </c>
      <c r="F55" s="129" t="s">
        <v>24</v>
      </c>
      <c r="G55" s="130" t="s">
        <v>66</v>
      </c>
      <c r="H55" s="131">
        <v>0.14049768518518518</v>
      </c>
      <c r="I55" s="132">
        <v>40</v>
      </c>
      <c r="J55" s="131">
        <v>0.12991898148148148</v>
      </c>
      <c r="K55" s="132">
        <v>17</v>
      </c>
      <c r="L55" s="131">
        <v>0.14300925925925925</v>
      </c>
      <c r="M55" s="132">
        <v>22</v>
      </c>
      <c r="N55" s="131"/>
      <c r="O55" s="132"/>
      <c r="P55" s="131"/>
      <c r="Q55" s="131"/>
      <c r="R55" s="137"/>
      <c r="S55" s="136"/>
      <c r="T55" s="134"/>
    </row>
    <row r="56" spans="1:20" ht="21.75" customHeight="1" x14ac:dyDescent="0.2">
      <c r="A56" s="126" t="s">
        <v>100</v>
      </c>
      <c r="B56" s="127">
        <v>26</v>
      </c>
      <c r="C56" s="127">
        <v>10036052860</v>
      </c>
      <c r="D56" s="128" t="s">
        <v>56</v>
      </c>
      <c r="E56" s="155">
        <v>37934</v>
      </c>
      <c r="F56" s="129" t="s">
        <v>21</v>
      </c>
      <c r="G56" s="130" t="s">
        <v>42</v>
      </c>
      <c r="H56" s="131">
        <v>0.12112268518518519</v>
      </c>
      <c r="I56" s="132">
        <v>16</v>
      </c>
      <c r="J56" s="131">
        <v>0.13059027777777779</v>
      </c>
      <c r="K56" s="132">
        <v>37</v>
      </c>
      <c r="L56" s="131">
        <v>0.14850694444444446</v>
      </c>
      <c r="M56" s="132">
        <v>37</v>
      </c>
      <c r="N56" s="131"/>
      <c r="O56" s="132"/>
      <c r="P56" s="131"/>
      <c r="Q56" s="131"/>
      <c r="R56" s="137"/>
      <c r="S56" s="136"/>
      <c r="T56" s="134"/>
    </row>
    <row r="57" spans="1:20" ht="21.75" customHeight="1" x14ac:dyDescent="0.2">
      <c r="A57" s="126" t="s">
        <v>100</v>
      </c>
      <c r="B57" s="127">
        <v>29</v>
      </c>
      <c r="C57" s="127">
        <v>10036028814</v>
      </c>
      <c r="D57" s="128" t="s">
        <v>86</v>
      </c>
      <c r="E57" s="155">
        <v>37489</v>
      </c>
      <c r="F57" s="129" t="s">
        <v>21</v>
      </c>
      <c r="G57" s="130" t="s">
        <v>42</v>
      </c>
      <c r="H57" s="131">
        <v>0.13445601851851852</v>
      </c>
      <c r="I57" s="132">
        <v>34</v>
      </c>
      <c r="J57" s="131">
        <v>0.13033564814814816</v>
      </c>
      <c r="K57" s="132">
        <v>33</v>
      </c>
      <c r="L57" s="131">
        <v>0.14850694444444446</v>
      </c>
      <c r="M57" s="132">
        <v>36</v>
      </c>
      <c r="N57" s="131"/>
      <c r="O57" s="132"/>
      <c r="P57" s="131"/>
      <c r="Q57" s="131"/>
      <c r="R57" s="137"/>
      <c r="S57" s="136"/>
      <c r="T57" s="134"/>
    </row>
    <row r="58" spans="1:20" ht="21.75" customHeight="1" x14ac:dyDescent="0.2">
      <c r="A58" s="126" t="s">
        <v>100</v>
      </c>
      <c r="B58" s="127">
        <v>31</v>
      </c>
      <c r="C58" s="127">
        <v>10064166490</v>
      </c>
      <c r="D58" s="128" t="s">
        <v>76</v>
      </c>
      <c r="E58" s="155">
        <v>37406</v>
      </c>
      <c r="F58" s="129" t="s">
        <v>24</v>
      </c>
      <c r="G58" s="130" t="s">
        <v>75</v>
      </c>
      <c r="H58" s="131">
        <v>0.14128472222222221</v>
      </c>
      <c r="I58" s="132">
        <v>41</v>
      </c>
      <c r="J58" s="131">
        <v>0.13488425925925926</v>
      </c>
      <c r="K58" s="132">
        <v>42</v>
      </c>
      <c r="L58" s="131">
        <v>0.14850694444444446</v>
      </c>
      <c r="M58" s="132">
        <v>34</v>
      </c>
      <c r="N58" s="131"/>
      <c r="O58" s="132"/>
      <c r="P58" s="131"/>
      <c r="Q58" s="131"/>
      <c r="R58" s="137"/>
      <c r="S58" s="136"/>
      <c r="T58" s="134"/>
    </row>
    <row r="59" spans="1:20" ht="21.75" customHeight="1" x14ac:dyDescent="0.2">
      <c r="A59" s="126" t="s">
        <v>100</v>
      </c>
      <c r="B59" s="127">
        <v>37</v>
      </c>
      <c r="C59" s="127">
        <v>10013209589</v>
      </c>
      <c r="D59" s="128" t="s">
        <v>69</v>
      </c>
      <c r="E59" s="155">
        <v>37699</v>
      </c>
      <c r="F59" s="129" t="s">
        <v>24</v>
      </c>
      <c r="G59" s="130" t="s">
        <v>26</v>
      </c>
      <c r="H59" s="131">
        <v>0.12716435185185185</v>
      </c>
      <c r="I59" s="132">
        <v>25</v>
      </c>
      <c r="J59" s="131">
        <v>0.12991898148148148</v>
      </c>
      <c r="K59" s="132">
        <v>8</v>
      </c>
      <c r="L59" s="131">
        <v>0.14306712962962961</v>
      </c>
      <c r="M59" s="132">
        <v>29</v>
      </c>
      <c r="N59" s="131"/>
      <c r="O59" s="132"/>
      <c r="P59" s="131"/>
      <c r="Q59" s="131"/>
      <c r="R59" s="137"/>
      <c r="S59" s="136"/>
      <c r="T59" s="134"/>
    </row>
    <row r="60" spans="1:20" ht="21.75" customHeight="1" x14ac:dyDescent="0.2">
      <c r="A60" s="126" t="s">
        <v>100</v>
      </c>
      <c r="B60" s="127">
        <v>42</v>
      </c>
      <c r="C60" s="127">
        <v>10036087115</v>
      </c>
      <c r="D60" s="128" t="s">
        <v>55</v>
      </c>
      <c r="E60" s="155">
        <v>37112</v>
      </c>
      <c r="F60" s="129" t="s">
        <v>21</v>
      </c>
      <c r="G60" s="130" t="s">
        <v>25</v>
      </c>
      <c r="H60" s="131">
        <v>0.13690972222222222</v>
      </c>
      <c r="I60" s="132">
        <v>37</v>
      </c>
      <c r="J60" s="131">
        <v>0.12991898148148148</v>
      </c>
      <c r="K60" s="132">
        <v>12</v>
      </c>
      <c r="L60" s="131">
        <v>0.14298611111111112</v>
      </c>
      <c r="M60" s="132">
        <v>12</v>
      </c>
      <c r="N60" s="131"/>
      <c r="O60" s="132"/>
      <c r="P60" s="131"/>
      <c r="Q60" s="131"/>
      <c r="R60" s="137"/>
      <c r="S60" s="136"/>
      <c r="T60" s="134"/>
    </row>
    <row r="61" spans="1:20" ht="21.75" customHeight="1" x14ac:dyDescent="0.2">
      <c r="A61" s="126" t="s">
        <v>100</v>
      </c>
      <c r="B61" s="127">
        <v>46</v>
      </c>
      <c r="C61" s="127">
        <v>10036045180</v>
      </c>
      <c r="D61" s="128" t="s">
        <v>80</v>
      </c>
      <c r="E61" s="155">
        <v>37499</v>
      </c>
      <c r="F61" s="129" t="s">
        <v>21</v>
      </c>
      <c r="G61" s="130" t="s">
        <v>34</v>
      </c>
      <c r="H61" s="131">
        <v>0.14987268518518518</v>
      </c>
      <c r="I61" s="132">
        <v>42</v>
      </c>
      <c r="J61" s="131">
        <v>0.14113425925925926</v>
      </c>
      <c r="K61" s="132">
        <v>43</v>
      </c>
      <c r="L61" s="131">
        <v>0.14850694444444446</v>
      </c>
      <c r="M61" s="132">
        <v>35</v>
      </c>
      <c r="N61" s="131"/>
      <c r="O61" s="132"/>
      <c r="P61" s="131"/>
      <c r="Q61" s="131"/>
      <c r="R61" s="137"/>
      <c r="S61" s="136"/>
      <c r="T61" s="134"/>
    </row>
    <row r="62" spans="1:20" ht="21.75" customHeight="1" x14ac:dyDescent="0.2">
      <c r="A62" s="126" t="s">
        <v>100</v>
      </c>
      <c r="B62" s="127">
        <v>47</v>
      </c>
      <c r="C62" s="127">
        <v>10034943626</v>
      </c>
      <c r="D62" s="128" t="s">
        <v>81</v>
      </c>
      <c r="E62" s="155">
        <v>36727</v>
      </c>
      <c r="F62" s="129" t="s">
        <v>24</v>
      </c>
      <c r="G62" s="130" t="s">
        <v>34</v>
      </c>
      <c r="H62" s="131">
        <v>0.15533564814814815</v>
      </c>
      <c r="I62" s="132">
        <v>43</v>
      </c>
      <c r="J62" s="131">
        <v>0.13491898148148149</v>
      </c>
      <c r="K62" s="132">
        <v>41</v>
      </c>
      <c r="L62" s="131">
        <v>0.14850694444444446</v>
      </c>
      <c r="M62" s="132">
        <v>38</v>
      </c>
      <c r="N62" s="131"/>
      <c r="O62" s="132"/>
      <c r="P62" s="131"/>
      <c r="Q62" s="131"/>
      <c r="R62" s="137"/>
      <c r="S62" s="136"/>
      <c r="T62" s="134"/>
    </row>
    <row r="63" spans="1:20" ht="21.75" customHeight="1" x14ac:dyDescent="0.2">
      <c r="A63" s="126" t="s">
        <v>100</v>
      </c>
      <c r="B63" s="127">
        <v>7</v>
      </c>
      <c r="C63" s="127">
        <v>10034942919</v>
      </c>
      <c r="D63" s="128" t="s">
        <v>35</v>
      </c>
      <c r="E63" s="155">
        <v>36709</v>
      </c>
      <c r="F63" s="129" t="s">
        <v>21</v>
      </c>
      <c r="G63" s="130" t="s">
        <v>101</v>
      </c>
      <c r="H63" s="131">
        <v>0.13098379629629628</v>
      </c>
      <c r="I63" s="132">
        <v>29</v>
      </c>
      <c r="J63" s="131">
        <v>0.13306712962962963</v>
      </c>
      <c r="K63" s="132">
        <v>39</v>
      </c>
      <c r="L63" s="131"/>
      <c r="M63" s="132"/>
      <c r="N63" s="131"/>
      <c r="O63" s="132"/>
      <c r="P63" s="131"/>
      <c r="Q63" s="131"/>
      <c r="R63" s="137"/>
      <c r="S63" s="136"/>
      <c r="T63" s="134"/>
    </row>
    <row r="64" spans="1:20" ht="21.75" customHeight="1" x14ac:dyDescent="0.2">
      <c r="A64" s="126" t="s">
        <v>100</v>
      </c>
      <c r="B64" s="127">
        <v>27</v>
      </c>
      <c r="C64" s="127">
        <v>10036050739</v>
      </c>
      <c r="D64" s="128" t="s">
        <v>57</v>
      </c>
      <c r="E64" s="155">
        <v>37795</v>
      </c>
      <c r="F64" s="129" t="s">
        <v>24</v>
      </c>
      <c r="G64" s="130" t="s">
        <v>42</v>
      </c>
      <c r="H64" s="131">
        <v>0.13135416666666666</v>
      </c>
      <c r="I64" s="132">
        <v>30</v>
      </c>
      <c r="J64" s="131">
        <v>0.13055555555555556</v>
      </c>
      <c r="K64" s="132">
        <v>36</v>
      </c>
      <c r="L64" s="131"/>
      <c r="M64" s="132"/>
      <c r="N64" s="131"/>
      <c r="O64" s="132"/>
      <c r="P64" s="131"/>
      <c r="Q64" s="131"/>
      <c r="R64" s="137"/>
      <c r="S64" s="136"/>
      <c r="T64" s="134"/>
    </row>
    <row r="65" spans="1:20" ht="21.75" customHeight="1" x14ac:dyDescent="0.2">
      <c r="A65" s="126" t="s">
        <v>100</v>
      </c>
      <c r="B65" s="127">
        <v>40</v>
      </c>
      <c r="C65" s="127">
        <v>10065491047</v>
      </c>
      <c r="D65" s="128" t="s">
        <v>53</v>
      </c>
      <c r="E65" s="155">
        <v>37837</v>
      </c>
      <c r="F65" s="129" t="s">
        <v>24</v>
      </c>
      <c r="G65" s="130" t="s">
        <v>25</v>
      </c>
      <c r="H65" s="131">
        <v>0.13879629629629631</v>
      </c>
      <c r="I65" s="132">
        <v>38</v>
      </c>
      <c r="J65" s="131">
        <v>0.13019675925925925</v>
      </c>
      <c r="K65" s="132">
        <v>31</v>
      </c>
      <c r="L65" s="131"/>
      <c r="M65" s="132"/>
      <c r="N65" s="131"/>
      <c r="O65" s="132"/>
      <c r="P65" s="131"/>
      <c r="Q65" s="131"/>
      <c r="R65" s="137"/>
      <c r="S65" s="136"/>
      <c r="T65" s="134"/>
    </row>
    <row r="66" spans="1:20" ht="21.75" customHeight="1" x14ac:dyDescent="0.2">
      <c r="A66" s="126" t="s">
        <v>100</v>
      </c>
      <c r="B66" s="127">
        <v>3</v>
      </c>
      <c r="C66" s="127">
        <v>10036091660</v>
      </c>
      <c r="D66" s="128" t="s">
        <v>71</v>
      </c>
      <c r="E66" s="155">
        <v>37879</v>
      </c>
      <c r="F66" s="129" t="s">
        <v>24</v>
      </c>
      <c r="G66" s="130" t="s">
        <v>102</v>
      </c>
      <c r="H66" s="131"/>
      <c r="I66" s="132"/>
      <c r="J66" s="131"/>
      <c r="K66" s="132"/>
      <c r="L66" s="131"/>
      <c r="M66" s="132"/>
      <c r="N66" s="131"/>
      <c r="O66" s="132"/>
      <c r="P66" s="131"/>
      <c r="Q66" s="131"/>
      <c r="R66" s="137"/>
      <c r="S66" s="136"/>
      <c r="T66" s="134"/>
    </row>
    <row r="67" spans="1:20" ht="21.75" customHeight="1" x14ac:dyDescent="0.2">
      <c r="A67" s="126" t="s">
        <v>100</v>
      </c>
      <c r="B67" s="127">
        <v>19</v>
      </c>
      <c r="C67" s="127">
        <v>10036095805</v>
      </c>
      <c r="D67" s="128" t="s">
        <v>61</v>
      </c>
      <c r="E67" s="155">
        <v>37148</v>
      </c>
      <c r="F67" s="129" t="s">
        <v>21</v>
      </c>
      <c r="G67" s="130" t="s">
        <v>40</v>
      </c>
      <c r="H67" s="131"/>
      <c r="I67" s="132"/>
      <c r="J67" s="131"/>
      <c r="K67" s="132"/>
      <c r="L67" s="131"/>
      <c r="M67" s="132"/>
      <c r="N67" s="131"/>
      <c r="O67" s="132"/>
      <c r="P67" s="131"/>
      <c r="Q67" s="131"/>
      <c r="R67" s="137"/>
      <c r="S67" s="136"/>
      <c r="T67" s="134"/>
    </row>
    <row r="68" spans="1:20" ht="21.75" customHeight="1" x14ac:dyDescent="0.2">
      <c r="A68" s="126" t="s">
        <v>100</v>
      </c>
      <c r="B68" s="127">
        <v>21</v>
      </c>
      <c r="C68" s="127">
        <v>10036030026</v>
      </c>
      <c r="D68" s="128" t="s">
        <v>62</v>
      </c>
      <c r="E68" s="155">
        <v>37297</v>
      </c>
      <c r="F68" s="129" t="s">
        <v>21</v>
      </c>
      <c r="G68" s="130" t="s">
        <v>40</v>
      </c>
      <c r="H68" s="131"/>
      <c r="I68" s="132"/>
      <c r="J68" s="131"/>
      <c r="K68" s="132"/>
      <c r="L68" s="131"/>
      <c r="M68" s="132"/>
      <c r="N68" s="131"/>
      <c r="O68" s="132"/>
      <c r="P68" s="131"/>
      <c r="Q68" s="131"/>
      <c r="R68" s="137"/>
      <c r="S68" s="136"/>
      <c r="T68" s="134"/>
    </row>
    <row r="69" spans="1:20" ht="21.75" customHeight="1" x14ac:dyDescent="0.2">
      <c r="A69" s="126" t="s">
        <v>100</v>
      </c>
      <c r="B69" s="127">
        <v>23</v>
      </c>
      <c r="C69" s="127">
        <v>10077478732</v>
      </c>
      <c r="D69" s="128" t="s">
        <v>64</v>
      </c>
      <c r="E69" s="155">
        <v>37456</v>
      </c>
      <c r="F69" s="129" t="s">
        <v>24</v>
      </c>
      <c r="G69" s="130" t="s">
        <v>40</v>
      </c>
      <c r="H69" s="131"/>
      <c r="I69" s="132"/>
      <c r="J69" s="131"/>
      <c r="K69" s="132"/>
      <c r="L69" s="131"/>
      <c r="M69" s="132"/>
      <c r="N69" s="131"/>
      <c r="O69" s="132"/>
      <c r="P69" s="131"/>
      <c r="Q69" s="131"/>
      <c r="R69" s="137"/>
      <c r="S69" s="136"/>
      <c r="T69" s="134"/>
    </row>
    <row r="70" spans="1:20" ht="21.75" customHeight="1" thickBot="1" x14ac:dyDescent="0.25">
      <c r="A70" s="138" t="s">
        <v>100</v>
      </c>
      <c r="B70" s="139">
        <v>24</v>
      </c>
      <c r="C70" s="139">
        <v>10053778093</v>
      </c>
      <c r="D70" s="140" t="s">
        <v>65</v>
      </c>
      <c r="E70" s="156">
        <v>37392</v>
      </c>
      <c r="F70" s="141" t="s">
        <v>21</v>
      </c>
      <c r="G70" s="142" t="s">
        <v>40</v>
      </c>
      <c r="H70" s="143"/>
      <c r="I70" s="144"/>
      <c r="J70" s="143"/>
      <c r="K70" s="144"/>
      <c r="L70" s="143"/>
      <c r="M70" s="144"/>
      <c r="N70" s="143"/>
      <c r="O70" s="144"/>
      <c r="P70" s="143"/>
      <c r="Q70" s="143"/>
      <c r="R70" s="145"/>
      <c r="S70" s="146"/>
      <c r="T70" s="147"/>
    </row>
    <row r="71" spans="1:20" s="34" customFormat="1" ht="8.25" customHeight="1" thickTop="1" thickBot="1" x14ac:dyDescent="0.25">
      <c r="A71" s="36"/>
      <c r="B71" s="37"/>
      <c r="C71" s="37"/>
      <c r="D71" s="38"/>
      <c r="E71" s="68"/>
      <c r="F71" s="39"/>
      <c r="G71" s="47"/>
      <c r="H71" s="40"/>
      <c r="I71" s="48"/>
      <c r="J71" s="40"/>
      <c r="K71" s="48"/>
      <c r="L71" s="40"/>
      <c r="M71" s="48"/>
      <c r="N71" s="40"/>
      <c r="O71" s="48"/>
      <c r="P71" s="40"/>
      <c r="Q71" s="40"/>
      <c r="R71" s="41"/>
      <c r="S71" s="69"/>
      <c r="T71" s="70"/>
    </row>
    <row r="72" spans="1:20" s="34" customFormat="1" ht="17.25" customHeight="1" thickTop="1" x14ac:dyDescent="0.2">
      <c r="A72" s="99" t="s">
        <v>4</v>
      </c>
      <c r="B72" s="100"/>
      <c r="C72" s="100"/>
      <c r="D72" s="100"/>
      <c r="E72" s="101"/>
      <c r="F72" s="101"/>
      <c r="G72" s="100" t="s">
        <v>5</v>
      </c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19"/>
    </row>
    <row r="73" spans="1:20" s="34" customFormat="1" ht="15" customHeight="1" x14ac:dyDescent="0.2">
      <c r="A73" s="83"/>
      <c r="B73" s="5"/>
      <c r="C73" s="84"/>
      <c r="D73" s="5"/>
      <c r="E73" s="5"/>
      <c r="F73" s="5"/>
      <c r="G73" s="85" t="s">
        <v>111</v>
      </c>
      <c r="H73" s="86">
        <v>14</v>
      </c>
      <c r="I73" s="106"/>
      <c r="J73" s="87"/>
      <c r="K73" s="35"/>
      <c r="L73" s="107"/>
      <c r="M73" s="108"/>
      <c r="N73" s="35"/>
      <c r="O73" s="106"/>
      <c r="P73" s="106"/>
      <c r="Q73" s="109"/>
      <c r="R73" s="110"/>
      <c r="S73" s="88" t="s">
        <v>112</v>
      </c>
      <c r="T73" s="89">
        <f>COUNTIF(F9:F70,"ЗМС")</f>
        <v>0</v>
      </c>
    </row>
    <row r="74" spans="1:20" s="34" customFormat="1" ht="15" customHeight="1" x14ac:dyDescent="0.2">
      <c r="A74" s="90"/>
      <c r="B74" s="50"/>
      <c r="C74" s="111"/>
      <c r="D74" s="50"/>
      <c r="E74" s="50"/>
      <c r="F74" s="50"/>
      <c r="G74" s="85" t="s">
        <v>113</v>
      </c>
      <c r="H74" s="86">
        <f>H75+H80</f>
        <v>48</v>
      </c>
      <c r="J74" s="112"/>
      <c r="K74" s="1"/>
      <c r="L74" s="113"/>
      <c r="M74" s="114"/>
      <c r="N74" s="1"/>
      <c r="Q74" s="40"/>
      <c r="R74" s="41"/>
      <c r="S74" s="88" t="s">
        <v>114</v>
      </c>
      <c r="T74" s="89">
        <f>COUNTIF(F9:F70,"МСМК")</f>
        <v>0</v>
      </c>
    </row>
    <row r="75" spans="1:20" s="34" customFormat="1" ht="15" customHeight="1" x14ac:dyDescent="0.2">
      <c r="A75" s="42"/>
      <c r="B75" s="50"/>
      <c r="C75" s="115"/>
      <c r="D75" s="50"/>
      <c r="E75" s="50"/>
      <c r="F75" s="50"/>
      <c r="G75" s="85" t="s">
        <v>115</v>
      </c>
      <c r="H75" s="86">
        <f>H76+H77+H78+H79</f>
        <v>48</v>
      </c>
      <c r="J75" s="112"/>
      <c r="K75" s="1"/>
      <c r="L75" s="113"/>
      <c r="M75" s="114"/>
      <c r="N75" s="1"/>
      <c r="Q75" s="40"/>
      <c r="R75" s="41"/>
      <c r="S75" s="88" t="s">
        <v>21</v>
      </c>
      <c r="T75" s="89">
        <f>COUNTIF(F9:F70,"МС")</f>
        <v>21</v>
      </c>
    </row>
    <row r="76" spans="1:20" s="34" customFormat="1" ht="15" customHeight="1" x14ac:dyDescent="0.2">
      <c r="A76" s="90"/>
      <c r="B76" s="50"/>
      <c r="C76" s="115"/>
      <c r="D76" s="50"/>
      <c r="E76" s="50"/>
      <c r="F76" s="50"/>
      <c r="G76" s="85" t="s">
        <v>116</v>
      </c>
      <c r="H76" s="86">
        <f>COUNT(A9:A70)</f>
        <v>29</v>
      </c>
      <c r="J76" s="112"/>
      <c r="K76" s="1"/>
      <c r="L76" s="113"/>
      <c r="M76" s="114"/>
      <c r="N76" s="1"/>
      <c r="Q76" s="40"/>
      <c r="R76" s="41"/>
      <c r="S76" s="91" t="s">
        <v>24</v>
      </c>
      <c r="T76" s="89">
        <f>COUNTIF(F9:F70,"КМС")</f>
        <v>27</v>
      </c>
    </row>
    <row r="77" spans="1:20" s="34" customFormat="1" ht="15" customHeight="1" x14ac:dyDescent="0.2">
      <c r="A77" s="90"/>
      <c r="B77" s="50"/>
      <c r="C77" s="115"/>
      <c r="D77" s="50"/>
      <c r="E77" s="50"/>
      <c r="F77" s="50"/>
      <c r="G77" s="85" t="s">
        <v>117</v>
      </c>
      <c r="H77" s="86">
        <f>COUNTIF(A9:A70,"ЛИМ")</f>
        <v>0</v>
      </c>
      <c r="J77" s="112"/>
      <c r="K77" s="1"/>
      <c r="L77" s="113"/>
      <c r="M77" s="114"/>
      <c r="N77" s="1"/>
      <c r="Q77" s="40"/>
      <c r="R77" s="41"/>
      <c r="S77" s="91" t="s">
        <v>118</v>
      </c>
      <c r="T77" s="89">
        <f>COUNTIF(F9:F70,"1 СР")</f>
        <v>0</v>
      </c>
    </row>
    <row r="78" spans="1:20" s="34" customFormat="1" ht="15" customHeight="1" x14ac:dyDescent="0.2">
      <c r="A78" s="17"/>
      <c r="B78" s="1"/>
      <c r="C78" s="1"/>
      <c r="D78" s="50"/>
      <c r="E78" s="50"/>
      <c r="F78" s="50"/>
      <c r="G78" s="85" t="s">
        <v>119</v>
      </c>
      <c r="H78" s="86">
        <f>COUNTIF(A9:A70,"НФ")</f>
        <v>19</v>
      </c>
      <c r="J78" s="112"/>
      <c r="K78" s="1"/>
      <c r="L78" s="113"/>
      <c r="M78" s="114"/>
      <c r="N78" s="1"/>
      <c r="Q78" s="40"/>
      <c r="R78" s="41"/>
      <c r="S78" s="91" t="s">
        <v>120</v>
      </c>
      <c r="T78" s="89">
        <f>COUNTIF(F9:F70,"2 СР")</f>
        <v>0</v>
      </c>
    </row>
    <row r="79" spans="1:20" s="34" customFormat="1" ht="15" customHeight="1" x14ac:dyDescent="0.2">
      <c r="A79" s="42"/>
      <c r="B79" s="50"/>
      <c r="C79" s="50"/>
      <c r="D79" s="50"/>
      <c r="E79" s="50"/>
      <c r="F79" s="50"/>
      <c r="G79" s="85" t="s">
        <v>121</v>
      </c>
      <c r="H79" s="86">
        <f>COUNTIF(A9:A70,"ДСКВ")</f>
        <v>0</v>
      </c>
      <c r="J79" s="112"/>
      <c r="K79" s="1"/>
      <c r="L79" s="113"/>
      <c r="M79" s="114"/>
      <c r="N79" s="112"/>
      <c r="Q79" s="40"/>
      <c r="R79" s="41"/>
      <c r="S79" s="91" t="s">
        <v>122</v>
      </c>
      <c r="T79" s="89">
        <f>COUNTIF(F9:F70,"3 СР")</f>
        <v>0</v>
      </c>
    </row>
    <row r="80" spans="1:20" s="34" customFormat="1" ht="15" customHeight="1" x14ac:dyDescent="0.2">
      <c r="A80" s="102"/>
      <c r="B80" s="12"/>
      <c r="C80" s="12"/>
      <c r="D80" s="12"/>
      <c r="E80" s="12"/>
      <c r="F80" s="12"/>
      <c r="G80" s="85" t="s">
        <v>123</v>
      </c>
      <c r="H80" s="86">
        <f>COUNTIF(A9:A70,"НС")</f>
        <v>0</v>
      </c>
      <c r="I80" s="116"/>
      <c r="J80" s="105"/>
      <c r="K80" s="105"/>
      <c r="L80" s="103"/>
      <c r="M80" s="104"/>
      <c r="N80" s="105"/>
      <c r="O80" s="116"/>
      <c r="P80" s="116"/>
      <c r="Q80" s="117"/>
      <c r="R80" s="118"/>
      <c r="S80" s="85"/>
      <c r="T80" s="92"/>
    </row>
    <row r="81" spans="1:20" s="34" customFormat="1" ht="7.5" customHeight="1" x14ac:dyDescent="0.2">
      <c r="A81" s="124"/>
      <c r="B81" s="5"/>
      <c r="C81" s="5"/>
      <c r="D81" s="5"/>
      <c r="E81" s="5"/>
      <c r="F81" s="5"/>
      <c r="G81" s="35"/>
      <c r="H81" s="125"/>
      <c r="I81" s="35"/>
      <c r="J81" s="35"/>
      <c r="K81" s="35"/>
      <c r="L81" s="107"/>
      <c r="M81" s="108"/>
      <c r="N81" s="87"/>
      <c r="O81" s="87"/>
      <c r="P81" s="87"/>
      <c r="Q81" s="109"/>
      <c r="R81" s="110"/>
      <c r="S81" s="122"/>
      <c r="T81" s="123"/>
    </row>
    <row r="82" spans="1:20" s="34" customFormat="1" ht="15" customHeight="1" x14ac:dyDescent="0.2">
      <c r="A82" s="65" t="s">
        <v>124</v>
      </c>
      <c r="B82" s="66"/>
      <c r="C82" s="66"/>
      <c r="D82" s="66"/>
      <c r="E82" s="66" t="s">
        <v>11</v>
      </c>
      <c r="F82" s="66"/>
      <c r="G82" s="66"/>
      <c r="H82" s="66"/>
      <c r="I82" s="66"/>
      <c r="J82" s="66" t="s">
        <v>3</v>
      </c>
      <c r="K82" s="66"/>
      <c r="L82" s="66"/>
      <c r="M82" s="66"/>
      <c r="N82" s="66"/>
      <c r="O82" s="66"/>
      <c r="P82" s="66" t="s">
        <v>89</v>
      </c>
      <c r="Q82" s="66"/>
      <c r="R82" s="66"/>
      <c r="S82" s="66"/>
      <c r="T82" s="67"/>
    </row>
    <row r="83" spans="1:20" s="34" customFormat="1" ht="15" customHeight="1" x14ac:dyDescent="0.2">
      <c r="A83" s="93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109"/>
      <c r="R83" s="41"/>
      <c r="S83" s="69"/>
      <c r="T83" s="70"/>
    </row>
    <row r="84" spans="1:20" s="34" customFormat="1" ht="15" customHeight="1" x14ac:dyDescent="0.2">
      <c r="A84" s="95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20"/>
      <c r="M84" s="121"/>
      <c r="N84" s="18"/>
      <c r="O84" s="18"/>
      <c r="P84" s="18"/>
      <c r="Q84" s="40"/>
      <c r="R84" s="41"/>
      <c r="S84" s="69"/>
      <c r="T84" s="70"/>
    </row>
    <row r="85" spans="1:20" s="34" customFormat="1" ht="15" customHeight="1" x14ac:dyDescent="0.2">
      <c r="A85" s="95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20"/>
      <c r="M85" s="121"/>
      <c r="N85" s="18"/>
      <c r="O85" s="18"/>
      <c r="P85" s="18"/>
      <c r="Q85" s="40"/>
      <c r="R85" s="41"/>
      <c r="S85" s="69"/>
      <c r="T85" s="70"/>
    </row>
    <row r="86" spans="1:20" s="34" customFormat="1" ht="15" customHeight="1" x14ac:dyDescent="0.2">
      <c r="A86" s="9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40"/>
      <c r="R86" s="41"/>
      <c r="S86" s="69"/>
      <c r="T86" s="70"/>
    </row>
    <row r="87" spans="1:20" s="34" customFormat="1" ht="15" customHeight="1" x14ac:dyDescent="0.2">
      <c r="A87" s="93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40"/>
      <c r="R87" s="41"/>
      <c r="S87" s="69"/>
      <c r="T87" s="70"/>
    </row>
    <row r="88" spans="1:20" s="34" customFormat="1" ht="15" customHeight="1" thickBot="1" x14ac:dyDescent="0.25">
      <c r="A88" s="96"/>
      <c r="B88" s="97"/>
      <c r="C88" s="97"/>
      <c r="D88" s="97"/>
      <c r="E88" s="97" t="str">
        <f>G17</f>
        <v>ХАРИН В.В. (ВК, г. ИЖЕВСК)</v>
      </c>
      <c r="F88" s="97"/>
      <c r="G88" s="97"/>
      <c r="H88" s="97"/>
      <c r="I88" s="97"/>
      <c r="J88" s="97" t="str">
        <f>G18</f>
        <v>САДРОВ Е.В. (1К, г. ИЖЕВСК)</v>
      </c>
      <c r="K88" s="97"/>
      <c r="L88" s="97"/>
      <c r="M88" s="97"/>
      <c r="N88" s="97"/>
      <c r="O88" s="97"/>
      <c r="P88" s="97" t="str">
        <f>G19</f>
        <v>ЖДАНОВ В.С. (1К, г. ИЖЕВСК)</v>
      </c>
      <c r="Q88" s="97"/>
      <c r="R88" s="97"/>
      <c r="S88" s="97"/>
      <c r="T88" s="98"/>
    </row>
    <row r="89" spans="1:20" ht="13.5" thickTop="1" x14ac:dyDescent="0.2"/>
  </sheetData>
  <sortState ref="B52:O62">
    <sortCondition ref="B52"/>
  </sortState>
  <mergeCells count="46">
    <mergeCell ref="A72:D72"/>
    <mergeCell ref="G72:T72"/>
    <mergeCell ref="P82:T82"/>
    <mergeCell ref="J82:O82"/>
    <mergeCell ref="A82:D82"/>
    <mergeCell ref="E82:I82"/>
    <mergeCell ref="A88:D88"/>
    <mergeCell ref="P88:T88"/>
    <mergeCell ref="J88:O88"/>
    <mergeCell ref="E88:I88"/>
    <mergeCell ref="A83:E83"/>
    <mergeCell ref="F83:P83"/>
    <mergeCell ref="A86:E86"/>
    <mergeCell ref="F86:P86"/>
    <mergeCell ref="A87:E87"/>
    <mergeCell ref="F87:P87"/>
    <mergeCell ref="H22:I22"/>
    <mergeCell ref="J22:K22"/>
    <mergeCell ref="L22:M22"/>
    <mergeCell ref="N22:O22"/>
    <mergeCell ref="P21:P22"/>
    <mergeCell ref="Q21:Q22"/>
    <mergeCell ref="R21:R22"/>
    <mergeCell ref="S21:S22"/>
    <mergeCell ref="T21:T22"/>
    <mergeCell ref="A15:G15"/>
    <mergeCell ref="H15:T15"/>
    <mergeCell ref="A21:A22"/>
    <mergeCell ref="B21:B22"/>
    <mergeCell ref="A6:T6"/>
    <mergeCell ref="A7:T7"/>
    <mergeCell ref="A8:T8"/>
    <mergeCell ref="A9:T9"/>
    <mergeCell ref="A10:T10"/>
    <mergeCell ref="A11:T11"/>
    <mergeCell ref="C21:C22"/>
    <mergeCell ref="D21:D22"/>
    <mergeCell ref="E21:E22"/>
    <mergeCell ref="F21:F22"/>
    <mergeCell ref="G21:G22"/>
    <mergeCell ref="H21:O21"/>
    <mergeCell ref="A1:T1"/>
    <mergeCell ref="A2:T2"/>
    <mergeCell ref="A3:T3"/>
    <mergeCell ref="A4:T4"/>
    <mergeCell ref="A5:T5"/>
  </mergeCells>
  <conditionalFormatting sqref="B73:B81 B83:B87">
    <cfRule type="duplicateValues" dxfId="0" priority="1"/>
  </conditionalFormatting>
  <printOptions horizontalCentered="1"/>
  <pageMargins left="0.19685039370078741" right="0.19685039370078741" top="0.31496062992125984" bottom="0.39370078740157483" header="0.15748031496062992" footer="0.11811023622047245"/>
  <pageSetup paperSize="256" scale="6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М</vt:lpstr>
      <vt:lpstr>'итог М'!Заголовки_для_печати</vt:lpstr>
      <vt:lpstr>'итог 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2022-07-26T12:03:37Z</cp:lastPrinted>
  <dcterms:created xsi:type="dcterms:W3CDTF">1996-10-08T23:32:33Z</dcterms:created>
  <dcterms:modified xsi:type="dcterms:W3CDTF">2022-08-04T09:00:50Z</dcterms:modified>
</cp:coreProperties>
</file>