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2023\Шоссе 2023\"/>
    </mc:Choice>
  </mc:AlternateContent>
  <xr:revisionPtr revIDLastSave="0" documentId="13_ncr:1_{7C416A67-8CD2-48D1-B5FF-27FFE8D7F0F3}" xr6:coauthVersionLast="47" xr6:coauthVersionMax="47" xr10:uidLastSave="{00000000-0000-0000-0000-000000000000}"/>
  <bookViews>
    <workbookView xWindow="-110" yWindow="-110" windowWidth="19420" windowHeight="10300" tabRatio="789" activeTab="2" xr2:uid="{00000000-000D-0000-FFFF-FFFF00000000}"/>
  </bookViews>
  <sheets>
    <sheet name="гр гонка жен" sheetId="94" r:id="rId1"/>
    <sheet name="гр гонка юниорки 17-18" sheetId="95" r:id="rId2"/>
    <sheet name="гр гонка жен (2)" sheetId="96" r:id="rId3"/>
    <sheet name="гр гонка юниорки 17-18 (2)" sheetId="97" r:id="rId4"/>
  </sheets>
  <definedNames>
    <definedName name="_xlnm.Print_Titles" localSheetId="0">'гр гонка жен'!$21:$22</definedName>
    <definedName name="_xlnm.Print_Titles" localSheetId="2">'гр гонка жен (2)'!$21:$22</definedName>
    <definedName name="_xlnm.Print_Titles" localSheetId="1">'гр гонка юниорки 17-18'!$21:$22</definedName>
    <definedName name="_xlnm.Print_Titles" localSheetId="3">'гр гонка юниорки 17-18 (2)'!$21:$22</definedName>
    <definedName name="_xlnm.Print_Area" localSheetId="0">'гр гонка жен'!$A$1:$M$86</definedName>
    <definedName name="_xlnm.Print_Area" localSheetId="2">'гр гонка жен (2)'!$A$1:$M$87</definedName>
    <definedName name="_xlnm.Print_Area" localSheetId="1">'гр гонка юниорки 17-18'!$A$1:$M$69</definedName>
    <definedName name="_xlnm.Print_Area" localSheetId="3">'гр гонка юниорки 17-18 (2)'!$A$1:$M$71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1" i="97" l="1"/>
  <c r="I71" i="97"/>
  <c r="F71" i="97"/>
  <c r="I63" i="97"/>
  <c r="M62" i="97"/>
  <c r="I62" i="97"/>
  <c r="M61" i="97"/>
  <c r="I61" i="97"/>
  <c r="M60" i="97"/>
  <c r="I60" i="97"/>
  <c r="M59" i="97"/>
  <c r="I59" i="97"/>
  <c r="M58" i="97"/>
  <c r="M57" i="97"/>
  <c r="M56" i="97"/>
  <c r="K47" i="97"/>
  <c r="J47" i="97"/>
  <c r="K46" i="97"/>
  <c r="J46" i="97"/>
  <c r="K45" i="97"/>
  <c r="J45" i="97"/>
  <c r="K44" i="97"/>
  <c r="J44" i="97"/>
  <c r="K43" i="97"/>
  <c r="J43" i="97"/>
  <c r="K42" i="97"/>
  <c r="J42" i="97"/>
  <c r="K41" i="97"/>
  <c r="J41" i="97"/>
  <c r="K40" i="97"/>
  <c r="J40" i="97"/>
  <c r="K39" i="97"/>
  <c r="J39" i="97"/>
  <c r="K38" i="97"/>
  <c r="J38" i="97"/>
  <c r="K37" i="97"/>
  <c r="J37" i="97"/>
  <c r="K36" i="97"/>
  <c r="J36" i="97"/>
  <c r="K35" i="97"/>
  <c r="J35" i="97"/>
  <c r="K34" i="97"/>
  <c r="J34" i="97"/>
  <c r="K33" i="97"/>
  <c r="J33" i="97"/>
  <c r="K32" i="97"/>
  <c r="J32" i="97"/>
  <c r="K31" i="97"/>
  <c r="J31" i="97"/>
  <c r="K30" i="97"/>
  <c r="J30" i="97"/>
  <c r="K29" i="97"/>
  <c r="J29" i="97"/>
  <c r="K28" i="97"/>
  <c r="J28" i="97"/>
  <c r="K27" i="97"/>
  <c r="J27" i="97"/>
  <c r="K26" i="97"/>
  <c r="J26" i="97"/>
  <c r="K25" i="97"/>
  <c r="J25" i="97"/>
  <c r="K24" i="97"/>
  <c r="J24" i="97"/>
  <c r="K23" i="97"/>
  <c r="J51" i="96"/>
  <c r="K51" i="96"/>
  <c r="J52" i="96"/>
  <c r="K52" i="96"/>
  <c r="J53" i="96"/>
  <c r="K53" i="96"/>
  <c r="J54" i="96"/>
  <c r="K54" i="96"/>
  <c r="J55" i="96"/>
  <c r="K55" i="96"/>
  <c r="J56" i="96"/>
  <c r="K56" i="96"/>
  <c r="J57" i="96"/>
  <c r="K57" i="96"/>
  <c r="J58" i="96"/>
  <c r="K58" i="96"/>
  <c r="J59" i="96"/>
  <c r="K59" i="96"/>
  <c r="J60" i="96"/>
  <c r="K60" i="96"/>
  <c r="J61" i="96"/>
  <c r="K61" i="96"/>
  <c r="J62" i="96"/>
  <c r="K62" i="96"/>
  <c r="J63" i="96"/>
  <c r="K63" i="96"/>
  <c r="J64" i="96"/>
  <c r="K64" i="96"/>
  <c r="J65" i="96"/>
  <c r="K65" i="96"/>
  <c r="J66" i="96"/>
  <c r="K66" i="96"/>
  <c r="J67" i="96"/>
  <c r="K67" i="96"/>
  <c r="L87" i="96"/>
  <c r="I87" i="96"/>
  <c r="F87" i="96"/>
  <c r="I79" i="96"/>
  <c r="M78" i="96"/>
  <c r="I78" i="96"/>
  <c r="M77" i="96"/>
  <c r="I77" i="96"/>
  <c r="M76" i="96"/>
  <c r="I76" i="96"/>
  <c r="M75" i="96"/>
  <c r="I75" i="96"/>
  <c r="M74" i="96"/>
  <c r="M73" i="96"/>
  <c r="M72" i="96"/>
  <c r="K50" i="96"/>
  <c r="J50" i="96"/>
  <c r="K49" i="96"/>
  <c r="J49" i="96"/>
  <c r="K48" i="96"/>
  <c r="J48" i="96"/>
  <c r="K47" i="96"/>
  <c r="J47" i="96"/>
  <c r="K46" i="96"/>
  <c r="J46" i="96"/>
  <c r="K45" i="96"/>
  <c r="J45" i="96"/>
  <c r="K44" i="96"/>
  <c r="J44" i="96"/>
  <c r="K43" i="96"/>
  <c r="J43" i="96"/>
  <c r="K42" i="96"/>
  <c r="J42" i="96"/>
  <c r="K41" i="96"/>
  <c r="J41" i="96"/>
  <c r="K40" i="96"/>
  <c r="J40" i="96"/>
  <c r="K39" i="96"/>
  <c r="J39" i="96"/>
  <c r="K38" i="96"/>
  <c r="J38" i="96"/>
  <c r="K37" i="96"/>
  <c r="J37" i="96"/>
  <c r="K36" i="96"/>
  <c r="J36" i="96"/>
  <c r="K35" i="96"/>
  <c r="J35" i="96"/>
  <c r="K34" i="96"/>
  <c r="J34" i="96"/>
  <c r="K33" i="96"/>
  <c r="J33" i="96"/>
  <c r="K32" i="96"/>
  <c r="J32" i="96"/>
  <c r="K31" i="96"/>
  <c r="J31" i="96"/>
  <c r="K30" i="96"/>
  <c r="J30" i="96"/>
  <c r="K29" i="96"/>
  <c r="J29" i="96"/>
  <c r="K28" i="96"/>
  <c r="J28" i="96"/>
  <c r="K27" i="96"/>
  <c r="J27" i="96"/>
  <c r="K26" i="96"/>
  <c r="J26" i="96"/>
  <c r="K25" i="96"/>
  <c r="J25" i="96"/>
  <c r="K24" i="96"/>
  <c r="J24" i="96"/>
  <c r="K23" i="96"/>
  <c r="I74" i="94"/>
  <c r="I78" i="94"/>
  <c r="I60" i="95"/>
  <c r="I61" i="95"/>
  <c r="L69" i="95"/>
  <c r="I69" i="95"/>
  <c r="F69" i="95"/>
  <c r="M60" i="95"/>
  <c r="M59" i="95"/>
  <c r="I59" i="95"/>
  <c r="M58" i="95"/>
  <c r="I58" i="95"/>
  <c r="M57" i="95"/>
  <c r="I57" i="95"/>
  <c r="M56" i="95"/>
  <c r="M55" i="95"/>
  <c r="M54" i="95"/>
  <c r="K47" i="95"/>
  <c r="J47" i="95"/>
  <c r="K46" i="95"/>
  <c r="J46" i="95"/>
  <c r="K45" i="95"/>
  <c r="J45" i="95"/>
  <c r="K44" i="95"/>
  <c r="J44" i="95"/>
  <c r="K43" i="95"/>
  <c r="J43" i="95"/>
  <c r="K42" i="95"/>
  <c r="J42" i="95"/>
  <c r="K41" i="95"/>
  <c r="J41" i="95"/>
  <c r="K40" i="95"/>
  <c r="J40" i="95"/>
  <c r="K39" i="95"/>
  <c r="J39" i="95"/>
  <c r="K38" i="95"/>
  <c r="J38" i="95"/>
  <c r="K37" i="95"/>
  <c r="J37" i="95"/>
  <c r="K36" i="95"/>
  <c r="J36" i="95"/>
  <c r="K35" i="95"/>
  <c r="J35" i="95"/>
  <c r="K34" i="95"/>
  <c r="J34" i="95"/>
  <c r="K33" i="95"/>
  <c r="J33" i="95"/>
  <c r="K32" i="95"/>
  <c r="J32" i="95"/>
  <c r="K31" i="95"/>
  <c r="J31" i="95"/>
  <c r="K30" i="95"/>
  <c r="J30" i="95"/>
  <c r="K29" i="95"/>
  <c r="J29" i="95"/>
  <c r="K28" i="95"/>
  <c r="J28" i="95"/>
  <c r="K27" i="95"/>
  <c r="J27" i="95"/>
  <c r="K26" i="95"/>
  <c r="J26" i="95"/>
  <c r="K25" i="95"/>
  <c r="J25" i="95"/>
  <c r="K24" i="95"/>
  <c r="J24" i="95"/>
  <c r="K23" i="95"/>
  <c r="L86" i="94"/>
  <c r="I86" i="94"/>
  <c r="F86" i="94"/>
  <c r="M77" i="94"/>
  <c r="M76" i="94"/>
  <c r="M75" i="94"/>
  <c r="M74" i="94"/>
  <c r="M73" i="94"/>
  <c r="M72" i="94"/>
  <c r="M71" i="94"/>
  <c r="I77" i="94"/>
  <c r="I76" i="94"/>
  <c r="I75" i="94"/>
  <c r="I58" i="97" l="1"/>
  <c r="I57" i="97" s="1"/>
  <c r="I74" i="96"/>
  <c r="I73" i="96" s="1"/>
  <c r="I56" i="95"/>
  <c r="I55" i="95" s="1"/>
  <c r="I73" i="94"/>
  <c r="I72" i="94" s="1"/>
  <c r="K24" i="94" l="1"/>
  <c r="K25" i="94"/>
  <c r="K26" i="94"/>
  <c r="K27" i="94"/>
  <c r="K28" i="94"/>
  <c r="K29" i="94"/>
  <c r="K30" i="94"/>
  <c r="K31" i="94"/>
  <c r="K32" i="94"/>
  <c r="K33" i="94"/>
  <c r="K34" i="94"/>
  <c r="K35" i="94"/>
  <c r="K36" i="94"/>
  <c r="K37" i="94"/>
  <c r="K38" i="94"/>
  <c r="K39" i="94"/>
  <c r="K40" i="94"/>
  <c r="K41" i="94"/>
  <c r="K42" i="94"/>
  <c r="K43" i="94"/>
  <c r="K44" i="94"/>
  <c r="K45" i="94"/>
  <c r="K46" i="94"/>
  <c r="K47" i="94"/>
  <c r="K48" i="94"/>
  <c r="K49" i="94"/>
  <c r="K50" i="94"/>
  <c r="K23" i="94"/>
  <c r="J25" i="94" l="1"/>
  <c r="J26" i="94"/>
  <c r="J27" i="94"/>
  <c r="J28" i="94"/>
  <c r="J29" i="94"/>
  <c r="J30" i="94"/>
  <c r="J31" i="94"/>
  <c r="J32" i="94"/>
  <c r="J33" i="94"/>
  <c r="J34" i="94"/>
  <c r="J35" i="94"/>
  <c r="J36" i="94"/>
  <c r="J37" i="94"/>
  <c r="J38" i="94"/>
  <c r="J39" i="94"/>
  <c r="J40" i="94"/>
  <c r="J41" i="94"/>
  <c r="J42" i="94"/>
  <c r="J43" i="94"/>
  <c r="J44" i="94"/>
  <c r="J45" i="94"/>
  <c r="J46" i="94"/>
  <c r="J47" i="94"/>
  <c r="J48" i="94"/>
  <c r="J49" i="94"/>
  <c r="J50" i="94"/>
  <c r="J24" i="94"/>
</calcChain>
</file>

<file path=xl/sharedStrings.xml><?xml version="1.0" encoding="utf-8"?>
<sst xmlns="http://schemas.openxmlformats.org/spreadsheetml/2006/main" count="775" uniqueCount="176">
  <si>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</si>
  <si>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</si>
  <si>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</si>
  <si>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</si>
  <si>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</si>
  <si>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</si>
  <si>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</si>
  <si>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</si>
  <si>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</si>
  <si>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</si>
  <si>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</si>
  <si>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</si>
  <si>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КОД ФВСР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</si>
  <si>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</si>
  <si>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</si>
  <si>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</si>
  <si>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</si>
  <si>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</si>
  <si>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</si>
  <si>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</si>
  <si>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</si>
  <si>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</si>
  <si>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</si>
  <si>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</si>
  <si>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</si>
  <si>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</si>
  <si>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ВЫПОЛНЕНИЕ НТУ ЕВСК</t>
  </si>
  <si>
    <t>ОТСТАВАНИЕ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</si>
  <si>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</si>
  <si>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</si>
  <si>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</si>
  <si>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</si>
  <si>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</si>
  <si>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</si>
  <si>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</si>
  <si>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</si>
  <si>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</si>
  <si>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</si>
  <si>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</si>
  <si>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ДИСТАНЦИЯ: ДЛИНА КРУГА/КРУГОВ</t>
  </si>
  <si>
    <t>МАКСИМАЛЬНЫЙ ПЕРЕПАД (HD):</t>
  </si>
  <si>
    <t>СУММА ПОЛОЖИТЕЛЬНЫХ ПЕРЕПАДОВ ВЫСОТЫ НА ДИСТАНЦИИ (ТС):</t>
  </si>
  <si>
    <t>1 СР</t>
  </si>
  <si>
    <t>Лимит времени</t>
  </si>
  <si>
    <t>Комитет Республики Адыгея по физической культуре и спорту</t>
  </si>
  <si>
    <t>Федерация велосипедного спорта Республики Адыгея</t>
  </si>
  <si>
    <t>ВСЕРОССИЙСКИЕ СОРЕВНОВАНИЯ</t>
  </si>
  <si>
    <t>НС</t>
  </si>
  <si>
    <t>НФ</t>
  </si>
  <si>
    <t>2 СР</t>
  </si>
  <si>
    <t>3 СР</t>
  </si>
  <si>
    <t>МЕСТО ПРОВЕДЕНИЯ: г. Майкоп</t>
  </si>
  <si>
    <t>№ ВРВС: 0080601611Я</t>
  </si>
  <si>
    <t>шоссе - групповая гонка</t>
  </si>
  <si>
    <t>Женщины</t>
  </si>
  <si>
    <t>Республика Адыгея</t>
  </si>
  <si>
    <t>Хабаровский край</t>
  </si>
  <si>
    <t>Краснодарский край</t>
  </si>
  <si>
    <t>Свердловская область</t>
  </si>
  <si>
    <t>Иркутская область</t>
  </si>
  <si>
    <t>Удмуртская Республика</t>
  </si>
  <si>
    <t>Республика Бурятия</t>
  </si>
  <si>
    <t>Москва</t>
  </si>
  <si>
    <t>СЫРАДОЕВА Маргарита</t>
  </si>
  <si>
    <t>Санкт-Петербург</t>
  </si>
  <si>
    <t>КУЗНЕЦОВА Ирина</t>
  </si>
  <si>
    <t>КРЫЛОВА Седа</t>
  </si>
  <si>
    <t>ФАДЕЕВА Екатерина</t>
  </si>
  <si>
    <t>ПЕЧЕРСКИХ Анастасия</t>
  </si>
  <si>
    <t>НОВИКОВА Кристина</t>
  </si>
  <si>
    <t>СЪЕДИНА Александра</t>
  </si>
  <si>
    <t>ПРОЗОРОВА Елизавета</t>
  </si>
  <si>
    <t>ЧУРЕНКОВА Таисия</t>
  </si>
  <si>
    <t>АРЧИБАСОВА Елизавета</t>
  </si>
  <si>
    <t>МОГИЛЕВСКАЯ Анастасия</t>
  </si>
  <si>
    <t>ЖАПАРОВА Регина</t>
  </si>
  <si>
    <t>ТРЕТЬЯКОВА Евгения</t>
  </si>
  <si>
    <t>ДМИТРОЦ Карина</t>
  </si>
  <si>
    <t>БУНЕЕВА Дарья</t>
  </si>
  <si>
    <t>САБЛИНА Валерия</t>
  </si>
  <si>
    <t>ЛИХАНОВА Марина</t>
  </si>
  <si>
    <t>БАЛАЕВА Софья</t>
  </si>
  <si>
    <t>ЗАХАРКИНА Валерия</t>
  </si>
  <si>
    <t>ЛУКАШЕНКО Анастасия</t>
  </si>
  <si>
    <t>ДАТА ПРОВЕДЕНИЯ: 26 марта 2023 г.</t>
  </si>
  <si>
    <t>Попова Е.В. (ВК, г. Воронеж)</t>
  </si>
  <si>
    <t>Воронов А.М. (1СК, г. Майкоп)</t>
  </si>
  <si>
    <t>Ширяева Н.С. (1СК, г. Майкоп)</t>
  </si>
  <si>
    <t>№ ВРВС: 0080631811Я</t>
  </si>
  <si>
    <t>№ ЕКП 2023: 31276</t>
  </si>
  <si>
    <t>НАЗВАНИЕ ТРАССЫ / РЕГ. НОМЕР: а/д Кужорская-Объездная</t>
  </si>
  <si>
    <t>шоссе - групповая гонка до 170 км</t>
  </si>
  <si>
    <t>КИПТИКОВА Анастасия</t>
  </si>
  <si>
    <t>Республика Беларусь</t>
  </si>
  <si>
    <t>РУСАК Екатерина</t>
  </si>
  <si>
    <t>ТЕРЕХ Анна</t>
  </si>
  <si>
    <t>АБРАМЕНКО Алина</t>
  </si>
  <si>
    <t>ШИНКОРЕНКО Ксения</t>
  </si>
  <si>
    <t>НАСКОВИЧ Таисия</t>
  </si>
  <si>
    <t>БОРОНИНА Валерия</t>
  </si>
  <si>
    <t>Воронежская область</t>
  </si>
  <si>
    <t>УВАРОВА Марина</t>
  </si>
  <si>
    <t>Самарская область</t>
  </si>
  <si>
    <t>ИВАНЦОВА Мария</t>
  </si>
  <si>
    <t>Новосибирская область</t>
  </si>
  <si>
    <t>СТЕПАНОВА Дарья</t>
  </si>
  <si>
    <t>ТИСЛЕНКО Елизавета</t>
  </si>
  <si>
    <t>ТИСЛЕНКО Дарья</t>
  </si>
  <si>
    <t>ЧУЯНКОВА Ирина</t>
  </si>
  <si>
    <t>КОРОТКИНА Алина</t>
  </si>
  <si>
    <t>БАВЫКИНА Елизавета</t>
  </si>
  <si>
    <t>ЗАХОДЯКО Алиса</t>
  </si>
  <si>
    <t>СЕМЫШЕВА Таисия</t>
  </si>
  <si>
    <t>КИРИЛЛОВА Полина</t>
  </si>
  <si>
    <t>КАНЕЕВА Дарья</t>
  </si>
  <si>
    <t>БОЛОТОВА Алёна</t>
  </si>
  <si>
    <t>БУЛАТОВА Влада</t>
  </si>
  <si>
    <t>ДЕМИДОВА Анна</t>
  </si>
  <si>
    <t>СИМАКОВА Алёна</t>
  </si>
  <si>
    <t>ВАЛЬКОВСКАЯ Татьяна</t>
  </si>
  <si>
    <t>МАРТЫНОВА Гюнель</t>
  </si>
  <si>
    <t>ЦЫМБАЛЮК Ксения</t>
  </si>
  <si>
    <t>Температура: +14</t>
  </si>
  <si>
    <t>Влажность: 78%</t>
  </si>
  <si>
    <t>Осадки: облачно, небольшой дождь</t>
  </si>
  <si>
    <t>Ветер: 11 км/ч (в)</t>
  </si>
  <si>
    <t>СУДЬЯ НА ФИНИШЕ</t>
  </si>
  <si>
    <t>Юниорки 17-18 лет</t>
  </si>
  <si>
    <t>КИСИЕВА Арина</t>
  </si>
  <si>
    <t>РУЖНИКОВА Анастасия</t>
  </si>
  <si>
    <t>БЕК Анастасия</t>
  </si>
  <si>
    <t>СМИРНОВА Диана</t>
  </si>
  <si>
    <t>ПАХОМОВА Анастасия</t>
  </si>
  <si>
    <t>ЖЕЛОНКИНА Софья</t>
  </si>
  <si>
    <t>ЛЕБЕДЕВА Дарья</t>
  </si>
  <si>
    <t>ДАВЫДОВСКАЯ Ольга</t>
  </si>
  <si>
    <t>БОР Елизавета</t>
  </si>
  <si>
    <t>БАЛУХИНА Ариадна</t>
  </si>
  <si>
    <t>ВИННИК Ангелина</t>
  </si>
  <si>
    <t>КРАПИВИНА Дарья</t>
  </si>
  <si>
    <t>СЫЧЕВА Марина</t>
  </si>
  <si>
    <t>КОВЯЗИНА Валерия</t>
  </si>
  <si>
    <t>ЖУРАВЛЕВА Екатерина</t>
  </si>
  <si>
    <t>САГДИЕВА Асия</t>
  </si>
  <si>
    <t>ЛОЦМАНОВА Сабина</t>
  </si>
  <si>
    <t>СТРИЖОВА Ксения</t>
  </si>
  <si>
    <t>Забайкальский край</t>
  </si>
  <si>
    <t>КУЗЬМИНОВА Яна</t>
  </si>
  <si>
    <t>РЫБИНА Светлана</t>
  </si>
  <si>
    <t>ГЛАДЧЕНКО Татьяна</t>
  </si>
  <si>
    <t>ВАВИЛИНА Афида</t>
  </si>
  <si>
    <t>БРЮХОВА Мария</t>
  </si>
  <si>
    <t>ВЫВОЛОКИНА Анастасия</t>
  </si>
  <si>
    <t>МАЛЬКОВА Татьяна</t>
  </si>
  <si>
    <t>БУЛЫГИНА Мария</t>
  </si>
  <si>
    <t>КОРОТКАЯ Анастасия</t>
  </si>
  <si>
    <t>ГОРОХОВА Анастасия</t>
  </si>
  <si>
    <t>ВЕРНЯЕВА Арина</t>
  </si>
  <si>
    <t>ДАТА ПРОВЕДЕНИЯ: 25 марта 2023 г.</t>
  </si>
  <si>
    <t>12км/8</t>
  </si>
  <si>
    <t>2.12.007 п. 1.1 старт без росписи</t>
  </si>
  <si>
    <t>Влажность: 68%</t>
  </si>
  <si>
    <t>Осадки: облачно с прояснениями</t>
  </si>
  <si>
    <t>НОВИКОВА Дарья</t>
  </si>
  <si>
    <t>САМСОНОВА Анастасия</t>
  </si>
  <si>
    <t>2.12.007 п. 4.11 предупреждение</t>
  </si>
  <si>
    <t>ОКОНЧАНИЕ ГОНКИ: 13ч 03м</t>
  </si>
  <si>
    <t>НАЧАЛО ГОНКИ: 11ч 00м</t>
  </si>
  <si>
    <t>12км/6</t>
  </si>
  <si>
    <t>ОКОНЧАНИЕ ГОНКИ: 14ч 13м</t>
  </si>
  <si>
    <t>ОКОНЧАНИЕ ГОНКИ: 13ч 45м</t>
  </si>
  <si>
    <t>МУЧКАЕВА Людмила</t>
  </si>
  <si>
    <t>БОГДАНОВА Алена</t>
  </si>
  <si>
    <t>2.12.007 п.4.10.2 питание на последних 20 км, 2.12.007 п. 1.1
старт без росписи</t>
  </si>
  <si>
    <t>предупреждение 2.12.007 п. 1.1 старт без росписи</t>
  </si>
  <si>
    <t>ВК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</si>
</sst>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"/>
    <numFmt numFmtId="165" formatCode="hh:mm:ss"/>
    <numFmt numFmtId="166" formatCode="dd\.mm\.yyyy;@"/>
  </numFmts>
  <fonts count="2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" fillId="0" borderId="0"/>
    <xf numFmtId="0" fontId="18" fillId="0" borderId="0"/>
    <xf numFmtId="0" fontId="2" fillId="0" borderId="0"/>
  </cellStyleXfs>
  <cellXfs count="176">
    <xf numFmtId="0" fontId="0" fillId="0" borderId="0" xfId="0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3" fillId="0" borderId="5" xfId="0" applyFont="1" applyBorder="1" applyAlignment="1">
      <alignment horizontal="right" vertical="center"/>
    </xf>
    <xf numFmtId="0" fontId="12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right" vertical="center"/>
    </xf>
    <xf numFmtId="1" fontId="13" fillId="0" borderId="2" xfId="0" applyNumberFormat="1" applyFont="1" applyBorder="1" applyAlignment="1">
      <alignment horizontal="center" vertical="center"/>
    </xf>
    <xf numFmtId="1" fontId="13" fillId="0" borderId="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12" fillId="0" borderId="5" xfId="0" applyNumberFormat="1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49" fontId="13" fillId="0" borderId="17" xfId="0" applyNumberFormat="1" applyFont="1" applyFill="1" applyBorder="1" applyAlignment="1">
      <alignment horizontal="right" vertical="center"/>
    </xf>
    <xf numFmtId="1" fontId="5" fillId="0" borderId="5" xfId="0" applyNumberFormat="1" applyFont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center" vertical="center" wrapText="1"/>
    </xf>
    <xf numFmtId="164" fontId="16" fillId="0" borderId="8" xfId="0" applyNumberFormat="1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1" fontId="5" fillId="0" borderId="30" xfId="0" applyNumberFormat="1" applyFont="1" applyBorder="1" applyAlignment="1">
      <alignment horizontal="center" vertical="center"/>
    </xf>
    <xf numFmtId="0" fontId="16" fillId="0" borderId="8" xfId="0" applyFont="1" applyFill="1" applyBorder="1" applyAlignment="1">
      <alignment vertical="center" wrapText="1"/>
    </xf>
    <xf numFmtId="0" fontId="5" fillId="0" borderId="0" xfId="0" applyFont="1"/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 horizontal="justify"/>
    </xf>
    <xf numFmtId="1" fontId="19" fillId="0" borderId="8" xfId="9" applyNumberFormat="1" applyFont="1" applyFill="1" applyBorder="1" applyAlignment="1">
      <alignment horizontal="center" vertical="center" wrapText="1"/>
    </xf>
    <xf numFmtId="0" fontId="20" fillId="0" borderId="8" xfId="9" applyFont="1" applyFill="1" applyBorder="1" applyAlignment="1">
      <alignment vertical="center" wrapText="1"/>
    </xf>
    <xf numFmtId="0" fontId="5" fillId="0" borderId="6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16" fillId="0" borderId="1" xfId="0" applyNumberFormat="1" applyFont="1" applyFill="1" applyBorder="1" applyAlignment="1" applyProtection="1">
      <alignment horizontal="center" vertical="center"/>
    </xf>
    <xf numFmtId="1" fontId="19" fillId="0" borderId="1" xfId="8" applyNumberFormat="1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9" xfId="0" applyNumberFormat="1" applyFont="1" applyFill="1" applyBorder="1" applyAlignment="1" applyProtection="1">
      <alignment horizontal="center" vertical="center" wrapText="1"/>
    </xf>
    <xf numFmtId="0" fontId="12" fillId="0" borderId="2" xfId="0" applyFont="1" applyBorder="1" applyAlignment="1">
      <alignment horizontal="right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5" fillId="0" borderId="16" xfId="0" applyFont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13" fillId="0" borderId="17" xfId="0" applyNumberFormat="1" applyFont="1" applyFill="1" applyBorder="1" applyAlignment="1">
      <alignment horizontal="right" vertical="center"/>
    </xf>
    <xf numFmtId="0" fontId="9" fillId="0" borderId="4" xfId="0" applyFont="1" applyBorder="1" applyAlignment="1">
      <alignment horizontal="left" vertical="center"/>
    </xf>
    <xf numFmtId="49" fontId="5" fillId="0" borderId="5" xfId="0" applyNumberFormat="1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9" fontId="5" fillId="0" borderId="5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2" fontId="13" fillId="0" borderId="2" xfId="0" applyNumberFormat="1" applyFont="1" applyBorder="1" applyAlignment="1">
      <alignment vertical="center"/>
    </xf>
    <xf numFmtId="2" fontId="13" fillId="0" borderId="3" xfId="0" applyNumberFormat="1" applyFont="1" applyBorder="1" applyAlignment="1">
      <alignment vertical="center"/>
    </xf>
    <xf numFmtId="2" fontId="13" fillId="0" borderId="5" xfId="0" applyNumberFormat="1" applyFont="1" applyBorder="1" applyAlignment="1">
      <alignment vertical="center"/>
    </xf>
    <xf numFmtId="2" fontId="5" fillId="0" borderId="30" xfId="0" applyNumberFormat="1" applyFont="1" applyBorder="1" applyAlignment="1">
      <alignment vertical="center"/>
    </xf>
    <xf numFmtId="2" fontId="16" fillId="0" borderId="1" xfId="0" applyNumberFormat="1" applyFont="1" applyBorder="1" applyAlignment="1">
      <alignment horizontal="center" vertical="center"/>
    </xf>
    <xf numFmtId="2" fontId="16" fillId="0" borderId="0" xfId="0" applyNumberFormat="1" applyFont="1" applyFill="1" applyBorder="1" applyAlignment="1">
      <alignment vertical="center" wrapText="1"/>
    </xf>
    <xf numFmtId="2" fontId="5" fillId="0" borderId="4" xfId="0" applyNumberFormat="1" applyFont="1" applyFill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2" fontId="5" fillId="0" borderId="34" xfId="0" applyNumberFormat="1" applyFont="1" applyBorder="1" applyAlignment="1">
      <alignment vertical="center"/>
    </xf>
    <xf numFmtId="49" fontId="5" fillId="0" borderId="35" xfId="0" applyNumberFormat="1" applyFont="1" applyBorder="1" applyAlignment="1">
      <alignment vertical="center"/>
    </xf>
    <xf numFmtId="2" fontId="5" fillId="0" borderId="36" xfId="0" applyNumberFormat="1" applyFont="1" applyBorder="1" applyAlignment="1">
      <alignment vertical="center"/>
    </xf>
    <xf numFmtId="49" fontId="5" fillId="0" borderId="37" xfId="0" applyNumberFormat="1" applyFont="1" applyBorder="1" applyAlignment="1">
      <alignment vertical="center"/>
    </xf>
    <xf numFmtId="2" fontId="5" fillId="0" borderId="38" xfId="0" applyNumberFormat="1" applyFont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165" fontId="16" fillId="0" borderId="1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14" fontId="13" fillId="0" borderId="0" xfId="0" applyNumberFormat="1" applyFont="1" applyAlignment="1">
      <alignment vertical="center"/>
    </xf>
    <xf numFmtId="2" fontId="16" fillId="0" borderId="39" xfId="0" applyNumberFormat="1" applyFont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9" fontId="5" fillId="0" borderId="6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right" vertical="center"/>
    </xf>
    <xf numFmtId="0" fontId="12" fillId="0" borderId="15" xfId="0" applyFont="1" applyBorder="1" applyAlignment="1">
      <alignment horizontal="right" vertical="center"/>
    </xf>
    <xf numFmtId="0" fontId="5" fillId="0" borderId="6" xfId="0" quotePrefix="1" applyFont="1" applyFill="1" applyBorder="1" applyAlignment="1">
      <alignment horizontal="center" vertical="center"/>
    </xf>
    <xf numFmtId="14" fontId="13" fillId="0" borderId="2" xfId="0" applyNumberFormat="1" applyFont="1" applyBorder="1"/>
    <xf numFmtId="0" fontId="12" fillId="0" borderId="3" xfId="0" applyFont="1" applyBorder="1" applyAlignment="1">
      <alignment horizontal="right" vertical="center"/>
    </xf>
    <xf numFmtId="0" fontId="22" fillId="0" borderId="19" xfId="0" applyNumberFormat="1" applyFont="1" applyFill="1" applyBorder="1" applyAlignment="1" applyProtection="1">
      <alignment horizontal="center" vertical="center" wrapText="1"/>
    </xf>
    <xf numFmtId="165" fontId="16" fillId="0" borderId="39" xfId="0" applyNumberFormat="1" applyFont="1" applyBorder="1" applyAlignment="1">
      <alignment horizontal="center" vertical="center"/>
    </xf>
    <xf numFmtId="0" fontId="16" fillId="0" borderId="39" xfId="0" applyNumberFormat="1" applyFont="1" applyFill="1" applyBorder="1" applyAlignment="1" applyProtection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 wrapText="1"/>
    </xf>
    <xf numFmtId="1" fontId="19" fillId="0" borderId="39" xfId="8" applyNumberFormat="1" applyFont="1" applyFill="1" applyBorder="1" applyAlignment="1">
      <alignment horizontal="center" vertical="center" wrapText="1"/>
    </xf>
    <xf numFmtId="0" fontId="16" fillId="0" borderId="39" xfId="0" applyFont="1" applyBorder="1" applyAlignment="1">
      <alignment horizontal="left" vertical="center" wrapText="1"/>
    </xf>
    <xf numFmtId="0" fontId="16" fillId="0" borderId="39" xfId="0" applyNumberFormat="1" applyFont="1" applyFill="1" applyBorder="1" applyAlignment="1">
      <alignment horizontal="center" vertical="center" wrapText="1"/>
    </xf>
    <xf numFmtId="0" fontId="16" fillId="0" borderId="41" xfId="0" applyNumberFormat="1" applyFont="1" applyFill="1" applyBorder="1" applyAlignment="1" applyProtection="1">
      <alignment horizontal="center" vertical="center" wrapText="1"/>
    </xf>
    <xf numFmtId="0" fontId="21" fillId="0" borderId="1" xfId="9" applyFont="1" applyFill="1" applyBorder="1" applyAlignment="1">
      <alignment horizontal="center" vertical="center" wrapText="1"/>
    </xf>
    <xf numFmtId="0" fontId="21" fillId="0" borderId="39" xfId="9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4" fontId="16" fillId="0" borderId="1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14" fontId="16" fillId="0" borderId="39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justify"/>
    </xf>
    <xf numFmtId="1" fontId="19" fillId="0" borderId="0" xfId="9" applyNumberFormat="1" applyFont="1" applyFill="1" applyBorder="1" applyAlignment="1">
      <alignment horizontal="center" vertical="center" wrapText="1"/>
    </xf>
    <xf numFmtId="0" fontId="20" fillId="0" borderId="0" xfId="9" applyFont="1" applyFill="1" applyBorder="1" applyAlignment="1">
      <alignment vertical="center" wrapText="1"/>
    </xf>
    <xf numFmtId="0" fontId="16" fillId="0" borderId="0" xfId="0" applyNumberFormat="1" applyFont="1" applyFill="1" applyBorder="1" applyAlignment="1">
      <alignment horizontal="center" vertical="center" wrapText="1"/>
    </xf>
    <xf numFmtId="164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166" fontId="16" fillId="0" borderId="39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 applyProtection="1">
      <alignment horizontal="center" vertical="center" wrapText="1"/>
    </xf>
    <xf numFmtId="0" fontId="6" fillId="2" borderId="24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8" fillId="0" borderId="27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2" fontId="6" fillId="2" borderId="24" xfId="3" applyNumberFormat="1" applyFont="1" applyFill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 vertical="center" wrapText="1"/>
    </xf>
    <xf numFmtId="1" fontId="6" fillId="2" borderId="24" xfId="3" applyNumberFormat="1" applyFont="1" applyFill="1" applyBorder="1" applyAlignment="1">
      <alignment horizontal="center" vertical="center" wrapText="1"/>
    </xf>
    <xf numFmtId="1" fontId="6" fillId="2" borderId="1" xfId="3" applyNumberFormat="1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</cellXfs>
  <cellStyles count="10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_ID4938_RS" xfId="8" xr:uid="{00000000-0005-0000-0000-000007000000}"/>
    <cellStyle name="Обычный_ID4938_RS_1" xfId="9" xr:uid="{00000000-0005-0000-0000-000008000000}"/>
    <cellStyle name="Обычный_Стартовый протокол Смирнов_20101106_Results" xfId="3" xr:uid="{00000000-0005-0000-0000-000009000000}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353754</xdr:colOff>
      <xdr:row>0</xdr:row>
      <xdr:rowOff>76971</xdr:rowOff>
    </xdr:from>
    <xdr:to>
      <xdr:col>4</xdr:col>
      <xdr:colOff>507283</xdr:colOff>
      <xdr:row>2</xdr:row>
      <xdr:rowOff>230140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7628CF98-FFBE-4CF2-8DAF-929EA40EED9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5118" y="76971"/>
          <a:ext cx="1077165" cy="653472"/>
        </a:xfrm>
        <a:prstGeom prst="rect">
          <a:avLst/>
        </a:prstGeom>
      </xdr:spPr>
    </xdr:pic>
    <xdr:clientData/>
  </xdr:twoCellAnchor>
  <xdr:twoCellAnchor editAs="oneCell">
    <xdr:from>
      <xdr:col>11</xdr:col>
      <xdr:colOff>341939</xdr:colOff>
      <xdr:row>0</xdr:row>
      <xdr:rowOff>38388</xdr:rowOff>
    </xdr:from>
    <xdr:to>
      <xdr:col>12</xdr:col>
      <xdr:colOff>218402</xdr:colOff>
      <xdr:row>3</xdr:row>
      <xdr:rowOff>65231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39837234-32FD-474F-B4D2-34687F5D216B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34287" y="38388"/>
          <a:ext cx="800100" cy="777298"/>
        </a:xfrm>
        <a:prstGeom prst="rect">
          <a:avLst/>
        </a:prstGeom>
      </xdr:spPr>
    </xdr:pic>
    <xdr:clientData/>
  </xdr:twoCellAnchor>
  <xdr:twoCellAnchor>
    <xdr:from>
      <xdr:col>0</xdr:col>
      <xdr:colOff>96212</xdr:colOff>
      <xdr:row>0</xdr:row>
      <xdr:rowOff>48105</xdr:rowOff>
    </xdr:from>
    <xdr:to>
      <xdr:col>2</xdr:col>
      <xdr:colOff>204015</xdr:colOff>
      <xdr:row>3</xdr:row>
      <xdr:rowOff>144318</xdr:rowOff>
    </xdr:to>
    <xdr:pic>
      <xdr:nvPicPr>
        <xdr:cNvPr id="10" name="image2.jpeg">
          <a:extLst>
            <a:ext uri="{FF2B5EF4-FFF2-40B4-BE49-F238E27FC236}">
              <a16:creationId xmlns:a16="http://schemas.microsoft.com/office/drawing/2014/main" id="{5AA146C5-4902-4202-96FB-45333EECA7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12" y="48105"/>
          <a:ext cx="1089167" cy="673486"/>
        </a:xfrm>
        <a:prstGeom prst="rect">
          <a:avLst/>
        </a:prstGeom>
      </xdr:spPr>
    </xdr:pic>
    <xdr:clientData/>
  </xdr:twoCellAnchor>
  <xdr:twoCellAnchor>
    <xdr:from>
      <xdr:col>12</xdr:col>
      <xdr:colOff>394470</xdr:colOff>
      <xdr:row>0</xdr:row>
      <xdr:rowOff>96211</xdr:rowOff>
    </xdr:from>
    <xdr:to>
      <xdr:col>12</xdr:col>
      <xdr:colOff>1433914</xdr:colOff>
      <xdr:row>3</xdr:row>
      <xdr:rowOff>153939</xdr:rowOff>
    </xdr:to>
    <xdr:pic>
      <xdr:nvPicPr>
        <xdr:cNvPr id="11" name="image4.png">
          <a:extLst>
            <a:ext uri="{FF2B5EF4-FFF2-40B4-BE49-F238E27FC236}">
              <a16:creationId xmlns:a16="http://schemas.microsoft.com/office/drawing/2014/main" id="{65CA4ED6-F0A3-48A9-9897-1337B391A9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10455" y="96211"/>
          <a:ext cx="1039444" cy="6350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353754</xdr:colOff>
      <xdr:row>0</xdr:row>
      <xdr:rowOff>76971</xdr:rowOff>
    </xdr:from>
    <xdr:to>
      <xdr:col>4</xdr:col>
      <xdr:colOff>507283</xdr:colOff>
      <xdr:row>2</xdr:row>
      <xdr:rowOff>230140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68393B73-5CFD-4B18-8D3B-105D6319E19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1654" y="76971"/>
          <a:ext cx="1080629" cy="661169"/>
        </a:xfrm>
        <a:prstGeom prst="rect">
          <a:avLst/>
        </a:prstGeom>
      </xdr:spPr>
    </xdr:pic>
    <xdr:clientData/>
  </xdr:twoCellAnchor>
  <xdr:twoCellAnchor editAs="oneCell">
    <xdr:from>
      <xdr:col>11</xdr:col>
      <xdr:colOff>341939</xdr:colOff>
      <xdr:row>0</xdr:row>
      <xdr:rowOff>38388</xdr:rowOff>
    </xdr:from>
    <xdr:to>
      <xdr:col>12</xdr:col>
      <xdr:colOff>218403</xdr:colOff>
      <xdr:row>3</xdr:row>
      <xdr:rowOff>65231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4222BB64-C09D-424B-9B32-A5745676D8E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43139" y="38388"/>
          <a:ext cx="803563" cy="788843"/>
        </a:xfrm>
        <a:prstGeom prst="rect">
          <a:avLst/>
        </a:prstGeom>
      </xdr:spPr>
    </xdr:pic>
    <xdr:clientData/>
  </xdr:twoCellAnchor>
  <xdr:twoCellAnchor>
    <xdr:from>
      <xdr:col>0</xdr:col>
      <xdr:colOff>96212</xdr:colOff>
      <xdr:row>0</xdr:row>
      <xdr:rowOff>48105</xdr:rowOff>
    </xdr:from>
    <xdr:to>
      <xdr:col>2</xdr:col>
      <xdr:colOff>204015</xdr:colOff>
      <xdr:row>3</xdr:row>
      <xdr:rowOff>144318</xdr:rowOff>
    </xdr:to>
    <xdr:pic>
      <xdr:nvPicPr>
        <xdr:cNvPr id="4" name="image2.jpeg">
          <a:extLst>
            <a:ext uri="{FF2B5EF4-FFF2-40B4-BE49-F238E27FC236}">
              <a16:creationId xmlns:a16="http://schemas.microsoft.com/office/drawing/2014/main" id="{D3A24A91-9641-4C59-AFD2-EB449A8D6E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12" y="48105"/>
          <a:ext cx="1085703" cy="858213"/>
        </a:xfrm>
        <a:prstGeom prst="rect">
          <a:avLst/>
        </a:prstGeom>
      </xdr:spPr>
    </xdr:pic>
    <xdr:clientData/>
  </xdr:twoCellAnchor>
  <xdr:twoCellAnchor>
    <xdr:from>
      <xdr:col>12</xdr:col>
      <xdr:colOff>394470</xdr:colOff>
      <xdr:row>0</xdr:row>
      <xdr:rowOff>96211</xdr:rowOff>
    </xdr:from>
    <xdr:to>
      <xdr:col>12</xdr:col>
      <xdr:colOff>1433914</xdr:colOff>
      <xdr:row>3</xdr:row>
      <xdr:rowOff>153939</xdr:rowOff>
    </xdr:to>
    <xdr:pic>
      <xdr:nvPicPr>
        <xdr:cNvPr id="5" name="image4.png">
          <a:extLst>
            <a:ext uri="{FF2B5EF4-FFF2-40B4-BE49-F238E27FC236}">
              <a16:creationId xmlns:a16="http://schemas.microsoft.com/office/drawing/2014/main" id="{881CF803-8F0A-4374-84D7-6D2D2E63B9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22770" y="96211"/>
          <a:ext cx="1039444" cy="81972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353754</xdr:colOff>
      <xdr:row>0</xdr:row>
      <xdr:rowOff>76971</xdr:rowOff>
    </xdr:from>
    <xdr:to>
      <xdr:col>4</xdr:col>
      <xdr:colOff>507283</xdr:colOff>
      <xdr:row>2</xdr:row>
      <xdr:rowOff>230140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E448428A-DCBF-46F1-9BDF-AC73F4558E7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1654" y="76971"/>
          <a:ext cx="1080629" cy="661169"/>
        </a:xfrm>
        <a:prstGeom prst="rect">
          <a:avLst/>
        </a:prstGeom>
      </xdr:spPr>
    </xdr:pic>
    <xdr:clientData/>
  </xdr:twoCellAnchor>
  <xdr:twoCellAnchor editAs="oneCell">
    <xdr:from>
      <xdr:col>11</xdr:col>
      <xdr:colOff>341939</xdr:colOff>
      <xdr:row>0</xdr:row>
      <xdr:rowOff>38388</xdr:rowOff>
    </xdr:from>
    <xdr:to>
      <xdr:col>12</xdr:col>
      <xdr:colOff>218402</xdr:colOff>
      <xdr:row>3</xdr:row>
      <xdr:rowOff>65231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E9E5CFD-DFE8-4F2B-98D5-42EB5DADE07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43139" y="38388"/>
          <a:ext cx="803563" cy="788843"/>
        </a:xfrm>
        <a:prstGeom prst="rect">
          <a:avLst/>
        </a:prstGeom>
      </xdr:spPr>
    </xdr:pic>
    <xdr:clientData/>
  </xdr:twoCellAnchor>
  <xdr:twoCellAnchor>
    <xdr:from>
      <xdr:col>0</xdr:col>
      <xdr:colOff>96212</xdr:colOff>
      <xdr:row>0</xdr:row>
      <xdr:rowOff>48105</xdr:rowOff>
    </xdr:from>
    <xdr:to>
      <xdr:col>2</xdr:col>
      <xdr:colOff>204015</xdr:colOff>
      <xdr:row>3</xdr:row>
      <xdr:rowOff>144318</xdr:rowOff>
    </xdr:to>
    <xdr:pic>
      <xdr:nvPicPr>
        <xdr:cNvPr id="4" name="image2.jpeg">
          <a:extLst>
            <a:ext uri="{FF2B5EF4-FFF2-40B4-BE49-F238E27FC236}">
              <a16:creationId xmlns:a16="http://schemas.microsoft.com/office/drawing/2014/main" id="{B1B1C145-C183-4FAB-95E0-5EA151B773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12" y="48105"/>
          <a:ext cx="1085703" cy="858213"/>
        </a:xfrm>
        <a:prstGeom prst="rect">
          <a:avLst/>
        </a:prstGeom>
      </xdr:spPr>
    </xdr:pic>
    <xdr:clientData/>
  </xdr:twoCellAnchor>
  <xdr:twoCellAnchor>
    <xdr:from>
      <xdr:col>12</xdr:col>
      <xdr:colOff>394470</xdr:colOff>
      <xdr:row>0</xdr:row>
      <xdr:rowOff>96211</xdr:rowOff>
    </xdr:from>
    <xdr:to>
      <xdr:col>12</xdr:col>
      <xdr:colOff>1433914</xdr:colOff>
      <xdr:row>3</xdr:row>
      <xdr:rowOff>153939</xdr:rowOff>
    </xdr:to>
    <xdr:pic>
      <xdr:nvPicPr>
        <xdr:cNvPr id="5" name="image4.png">
          <a:extLst>
            <a:ext uri="{FF2B5EF4-FFF2-40B4-BE49-F238E27FC236}">
              <a16:creationId xmlns:a16="http://schemas.microsoft.com/office/drawing/2014/main" id="{8471894D-8C35-41D4-AC77-28C2F11EB4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22770" y="96211"/>
          <a:ext cx="1039444" cy="81972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353754</xdr:colOff>
      <xdr:row>0</xdr:row>
      <xdr:rowOff>76971</xdr:rowOff>
    </xdr:from>
    <xdr:to>
      <xdr:col>4</xdr:col>
      <xdr:colOff>468798</xdr:colOff>
      <xdr:row>2</xdr:row>
      <xdr:rowOff>230140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4BED786F-D993-4782-A9E7-34371DA4DCC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1654" y="76971"/>
          <a:ext cx="1080629" cy="661169"/>
        </a:xfrm>
        <a:prstGeom prst="rect">
          <a:avLst/>
        </a:prstGeom>
      </xdr:spPr>
    </xdr:pic>
    <xdr:clientData/>
  </xdr:twoCellAnchor>
  <xdr:twoCellAnchor editAs="oneCell">
    <xdr:from>
      <xdr:col>11</xdr:col>
      <xdr:colOff>341939</xdr:colOff>
      <xdr:row>0</xdr:row>
      <xdr:rowOff>38388</xdr:rowOff>
    </xdr:from>
    <xdr:to>
      <xdr:col>12</xdr:col>
      <xdr:colOff>218402</xdr:colOff>
      <xdr:row>3</xdr:row>
      <xdr:rowOff>65231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71F4C96C-34B3-4570-85DB-CACC43436293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43139" y="38388"/>
          <a:ext cx="803563" cy="788843"/>
        </a:xfrm>
        <a:prstGeom prst="rect">
          <a:avLst/>
        </a:prstGeom>
      </xdr:spPr>
    </xdr:pic>
    <xdr:clientData/>
  </xdr:twoCellAnchor>
  <xdr:twoCellAnchor>
    <xdr:from>
      <xdr:col>0</xdr:col>
      <xdr:colOff>96212</xdr:colOff>
      <xdr:row>0</xdr:row>
      <xdr:rowOff>48105</xdr:rowOff>
    </xdr:from>
    <xdr:to>
      <xdr:col>2</xdr:col>
      <xdr:colOff>204015</xdr:colOff>
      <xdr:row>3</xdr:row>
      <xdr:rowOff>144318</xdr:rowOff>
    </xdr:to>
    <xdr:pic>
      <xdr:nvPicPr>
        <xdr:cNvPr id="4" name="image2.jpeg">
          <a:extLst>
            <a:ext uri="{FF2B5EF4-FFF2-40B4-BE49-F238E27FC236}">
              <a16:creationId xmlns:a16="http://schemas.microsoft.com/office/drawing/2014/main" id="{7D56821C-1C7E-42F4-BE03-8D2333E684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12" y="48105"/>
          <a:ext cx="1085703" cy="858213"/>
        </a:xfrm>
        <a:prstGeom prst="rect">
          <a:avLst/>
        </a:prstGeom>
      </xdr:spPr>
    </xdr:pic>
    <xdr:clientData/>
  </xdr:twoCellAnchor>
  <xdr:twoCellAnchor>
    <xdr:from>
      <xdr:col>12</xdr:col>
      <xdr:colOff>529167</xdr:colOff>
      <xdr:row>0</xdr:row>
      <xdr:rowOff>86589</xdr:rowOff>
    </xdr:from>
    <xdr:to>
      <xdr:col>12</xdr:col>
      <xdr:colOff>1568611</xdr:colOff>
      <xdr:row>3</xdr:row>
      <xdr:rowOff>144317</xdr:rowOff>
    </xdr:to>
    <xdr:pic>
      <xdr:nvPicPr>
        <xdr:cNvPr id="5" name="image4.png">
          <a:extLst>
            <a:ext uri="{FF2B5EF4-FFF2-40B4-BE49-F238E27FC236}">
              <a16:creationId xmlns:a16="http://schemas.microsoft.com/office/drawing/2014/main" id="{A73C8DF7-21CC-4CC0-B233-3803662620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5152" y="86589"/>
          <a:ext cx="1039444" cy="8081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5">
    <tabColor theme="3" tint="-0.249977111117893"/>
    <pageSetUpPr fitToPage="1"/>
  </sheetPr>
  <dimension ref="A1:R87"/>
  <sheetViews>
    <sheetView view="pageBreakPreview" topLeftCell="A52" zoomScale="66" zoomScaleNormal="100" zoomScaleSheetLayoutView="66" workbookViewId="0">
      <selection activeCell="A44" sqref="A44"/>
    </sheetView>
  </sheetViews>
  <sheetFormatPr defaultColWidth="9.26953125" defaultRowHeight="13" x14ac:dyDescent="0.25"/>
  <cols>
    <col min="1" max="1" width="7" style="1" customWidth="1"/>
    <col min="2" max="2" width="7" style="18" customWidth="1"/>
    <col min="3" max="3" width="13.26953125" style="18" customWidth="1"/>
    <col min="4" max="4" width="5.1796875" style="15" hidden="1" customWidth="1"/>
    <col min="5" max="5" width="27.1796875" style="1" customWidth="1"/>
    <col min="6" max="6" width="11.7265625" style="1" customWidth="1"/>
    <col min="7" max="7" width="7.7265625" style="1" customWidth="1"/>
    <col min="8" max="8" width="22.453125" style="1" customWidth="1"/>
    <col min="9" max="9" width="14.36328125" style="1" customWidth="1"/>
    <col min="10" max="10" width="14.54296875" style="1" customWidth="1"/>
    <col min="11" max="11" width="12.1796875" style="69" customWidth="1"/>
    <col min="12" max="12" width="13.26953125" style="1" customWidth="1"/>
    <col min="13" max="13" width="21.1796875" style="1" customWidth="1"/>
    <col min="14" max="16384" width="9.26953125" style="1"/>
  </cols>
  <sheetData>
    <row r="1" spans="1:18" ht="20" customHeight="1" x14ac:dyDescent="0.25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</row>
    <row r="2" spans="1:18" ht="20" customHeight="1" x14ac:dyDescent="0.25">
      <c r="A2" s="143" t="s">
        <v>44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</row>
    <row r="3" spans="1:18" ht="20" customHeight="1" x14ac:dyDescent="0.25">
      <c r="A3" s="143" t="s">
        <v>11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</row>
    <row r="4" spans="1:18" ht="20" customHeight="1" x14ac:dyDescent="0.25">
      <c r="A4" s="143" t="s">
        <v>45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</row>
    <row r="5" spans="1:18" ht="8.5" customHeight="1" x14ac:dyDescent="0.3">
      <c r="A5" s="144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P5" s="34"/>
    </row>
    <row r="6" spans="1:18" s="2" customFormat="1" ht="28.5" x14ac:dyDescent="0.3">
      <c r="A6" s="131" t="s">
        <v>46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R6" s="34"/>
    </row>
    <row r="7" spans="1:18" s="2" customFormat="1" ht="18" customHeight="1" x14ac:dyDescent="0.25">
      <c r="A7" s="132" t="s">
        <v>18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</row>
    <row r="8" spans="1:18" s="2" customFormat="1" ht="4.5" customHeight="1" thickBot="1" x14ac:dyDescent="0.3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</row>
    <row r="9" spans="1:18" ht="19.5" customHeight="1" thickTop="1" x14ac:dyDescent="0.25">
      <c r="A9" s="133" t="s">
        <v>23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5"/>
    </row>
    <row r="10" spans="1:18" ht="18" customHeight="1" x14ac:dyDescent="0.25">
      <c r="A10" s="140" t="s">
        <v>91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2"/>
    </row>
    <row r="11" spans="1:18" ht="19.5" customHeight="1" x14ac:dyDescent="0.25">
      <c r="A11" s="140" t="s">
        <v>54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2"/>
    </row>
    <row r="12" spans="1:18" ht="5.25" customHeight="1" x14ac:dyDescent="0.25">
      <c r="A12" s="137"/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9"/>
    </row>
    <row r="13" spans="1:18" ht="14.5" x14ac:dyDescent="0.35">
      <c r="A13" s="60" t="s">
        <v>51</v>
      </c>
      <c r="B13" s="29"/>
      <c r="C13" s="29"/>
      <c r="D13" s="13"/>
      <c r="E13" s="93"/>
      <c r="F13" s="5"/>
      <c r="G13" s="5"/>
      <c r="H13" s="47" t="s">
        <v>167</v>
      </c>
      <c r="I13" s="5"/>
      <c r="J13" s="5"/>
      <c r="K13" s="61"/>
      <c r="L13" s="47"/>
      <c r="M13" s="90" t="s">
        <v>88</v>
      </c>
    </row>
    <row r="14" spans="1:18" ht="14.5" x14ac:dyDescent="0.25">
      <c r="A14" s="83" t="s">
        <v>84</v>
      </c>
      <c r="B14" s="17"/>
      <c r="C14" s="17"/>
      <c r="D14" s="14"/>
      <c r="E14" s="84"/>
      <c r="F14" s="6"/>
      <c r="G14" s="6"/>
      <c r="H14" s="94" t="s">
        <v>169</v>
      </c>
      <c r="I14" s="6"/>
      <c r="J14" s="6"/>
      <c r="K14" s="62"/>
      <c r="L14" s="94"/>
      <c r="M14" s="91" t="s">
        <v>89</v>
      </c>
    </row>
    <row r="15" spans="1:18" ht="14.5" x14ac:dyDescent="0.25">
      <c r="A15" s="147" t="s">
        <v>10</v>
      </c>
      <c r="B15" s="148"/>
      <c r="C15" s="148"/>
      <c r="D15" s="148"/>
      <c r="E15" s="148"/>
      <c r="F15" s="148"/>
      <c r="G15" s="148"/>
      <c r="H15" s="149"/>
      <c r="I15" s="150" t="s">
        <v>1</v>
      </c>
      <c r="J15" s="148"/>
      <c r="K15" s="148"/>
      <c r="L15" s="148"/>
      <c r="M15" s="151"/>
    </row>
    <row r="16" spans="1:18" ht="14.5" x14ac:dyDescent="0.25">
      <c r="A16" s="23" t="s">
        <v>19</v>
      </c>
      <c r="B16" s="19"/>
      <c r="C16" s="19"/>
      <c r="D16" s="16"/>
      <c r="E16" s="10"/>
      <c r="F16" s="11"/>
      <c r="G16" s="10"/>
      <c r="H16" s="12"/>
      <c r="I16" s="53" t="s">
        <v>90</v>
      </c>
      <c r="J16" s="7"/>
      <c r="K16" s="63"/>
      <c r="L16" s="7"/>
      <c r="M16" s="24"/>
    </row>
    <row r="17" spans="1:13" ht="14.5" x14ac:dyDescent="0.25">
      <c r="A17" s="23" t="s">
        <v>20</v>
      </c>
      <c r="B17" s="19"/>
      <c r="C17" s="19"/>
      <c r="D17" s="16"/>
      <c r="E17" s="9"/>
      <c r="F17" s="11"/>
      <c r="G17" s="10"/>
      <c r="H17" s="12" t="s">
        <v>85</v>
      </c>
      <c r="I17" s="53" t="s">
        <v>40</v>
      </c>
      <c r="J17" s="7"/>
      <c r="K17" s="63"/>
      <c r="L17" s="7"/>
      <c r="M17" s="52"/>
    </row>
    <row r="18" spans="1:13" ht="14.5" x14ac:dyDescent="0.25">
      <c r="A18" s="23" t="s">
        <v>21</v>
      </c>
      <c r="B18" s="19"/>
      <c r="C18" s="19"/>
      <c r="D18" s="16"/>
      <c r="E18" s="9"/>
      <c r="F18" s="11"/>
      <c r="G18" s="10"/>
      <c r="H18" s="12" t="s">
        <v>86</v>
      </c>
      <c r="I18" s="53" t="s">
        <v>41</v>
      </c>
      <c r="J18" s="7"/>
      <c r="K18" s="63"/>
      <c r="L18" s="7"/>
      <c r="M18" s="52"/>
    </row>
    <row r="19" spans="1:13" ht="16" thickBot="1" x14ac:dyDescent="0.3">
      <c r="A19" s="23" t="s">
        <v>17</v>
      </c>
      <c r="B19" s="20"/>
      <c r="C19" s="20"/>
      <c r="D19" s="25"/>
      <c r="E19" s="8"/>
      <c r="F19" s="8"/>
      <c r="G19" s="8"/>
      <c r="H19" s="12" t="s">
        <v>87</v>
      </c>
      <c r="I19" s="53" t="s">
        <v>39</v>
      </c>
      <c r="J19" s="7"/>
      <c r="K19" s="81">
        <v>120</v>
      </c>
      <c r="M19" s="24"/>
    </row>
    <row r="20" spans="1:13" ht="9.75" customHeight="1" thickTop="1" thickBot="1" x14ac:dyDescent="0.3">
      <c r="A20" s="40"/>
      <c r="B20" s="31"/>
      <c r="C20" s="31"/>
      <c r="D20" s="32"/>
      <c r="E20" s="30"/>
      <c r="F20" s="30"/>
      <c r="G20" s="30"/>
      <c r="H20" s="30"/>
      <c r="I20" s="30"/>
      <c r="J20" s="30"/>
      <c r="K20" s="64"/>
      <c r="L20" s="30"/>
      <c r="M20" s="41"/>
    </row>
    <row r="21" spans="1:13" s="3" customFormat="1" ht="21" customHeight="1" thickTop="1" x14ac:dyDescent="0.25">
      <c r="A21" s="161" t="s">
        <v>7</v>
      </c>
      <c r="B21" s="129" t="s">
        <v>14</v>
      </c>
      <c r="C21" s="129" t="s">
        <v>38</v>
      </c>
      <c r="D21" s="159" t="s">
        <v>12</v>
      </c>
      <c r="E21" s="129" t="s">
        <v>2</v>
      </c>
      <c r="F21" s="129" t="s">
        <v>37</v>
      </c>
      <c r="G21" s="129" t="s">
        <v>9</v>
      </c>
      <c r="H21" s="129" t="s">
        <v>15</v>
      </c>
      <c r="I21" s="129" t="s">
        <v>8</v>
      </c>
      <c r="J21" s="129" t="s">
        <v>27</v>
      </c>
      <c r="K21" s="157" t="s">
        <v>24</v>
      </c>
      <c r="L21" s="155" t="s">
        <v>26</v>
      </c>
      <c r="M21" s="153" t="s">
        <v>16</v>
      </c>
    </row>
    <row r="22" spans="1:13" s="3" customFormat="1" ht="13.5" customHeight="1" x14ac:dyDescent="0.25">
      <c r="A22" s="162"/>
      <c r="B22" s="130"/>
      <c r="C22" s="130"/>
      <c r="D22" s="160"/>
      <c r="E22" s="130"/>
      <c r="F22" s="130"/>
      <c r="G22" s="130"/>
      <c r="H22" s="130"/>
      <c r="I22" s="130"/>
      <c r="J22" s="130"/>
      <c r="K22" s="158"/>
      <c r="L22" s="156"/>
      <c r="M22" s="154"/>
    </row>
    <row r="23" spans="1:13" s="4" customFormat="1" ht="18.5" x14ac:dyDescent="0.25">
      <c r="A23" s="98" t="s">
        <v>175</v>
      </c>
      <c r="B23" s="48">
        <v>16</v>
      </c>
      <c r="C23" s="48">
        <v>10015981944</v>
      </c>
      <c r="D23" s="43"/>
      <c r="E23" s="49" t="s">
        <v>92</v>
      </c>
      <c r="F23" s="112">
        <v>36382</v>
      </c>
      <c r="G23" s="86" t="s">
        <v>25</v>
      </c>
      <c r="H23" s="106" t="s">
        <v>93</v>
      </c>
      <c r="I23" s="82">
        <v>0.12917799999999999</v>
      </c>
      <c r="J23" s="82"/>
      <c r="K23" s="65">
        <f>$K$19/((I23*24))</f>
        <v>38.706281255322118</v>
      </c>
      <c r="L23" s="42"/>
      <c r="M23" s="46"/>
    </row>
    <row r="24" spans="1:13" s="4" customFormat="1" ht="18.5" x14ac:dyDescent="0.25">
      <c r="A24" s="44" t="s">
        <v>175</v>
      </c>
      <c r="B24" s="48">
        <v>21</v>
      </c>
      <c r="C24" s="48">
        <v>10085147085</v>
      </c>
      <c r="D24" s="43"/>
      <c r="E24" s="49" t="s">
        <v>94</v>
      </c>
      <c r="F24" s="112">
        <v>37631</v>
      </c>
      <c r="G24" s="86" t="s">
        <v>25</v>
      </c>
      <c r="H24" s="106" t="s">
        <v>93</v>
      </c>
      <c r="I24" s="82">
        <v>0.12917799999999999</v>
      </c>
      <c r="J24" s="82">
        <f>I24-$I$23</f>
        <v>0</v>
      </c>
      <c r="K24" s="65">
        <f t="shared" ref="K24:K50" si="0">$K$19/((I24*24))</f>
        <v>38.706281255322118</v>
      </c>
      <c r="L24" s="42"/>
      <c r="M24" s="46"/>
    </row>
    <row r="25" spans="1:13" s="4" customFormat="1" ht="18.5" x14ac:dyDescent="0.25">
      <c r="A25" s="44" t="s">
        <v>175</v>
      </c>
      <c r="B25" s="45">
        <v>14</v>
      </c>
      <c r="C25" s="48">
        <v>10010177910</v>
      </c>
      <c r="D25" s="43"/>
      <c r="E25" s="49" t="s">
        <v>95</v>
      </c>
      <c r="F25" s="112">
        <v>36045</v>
      </c>
      <c r="G25" s="86" t="s">
        <v>22</v>
      </c>
      <c r="H25" s="106" t="s">
        <v>93</v>
      </c>
      <c r="I25" s="82">
        <v>0.12917799999999999</v>
      </c>
      <c r="J25" s="82">
        <f t="shared" ref="J25:J50" si="1">I25-$I$23</f>
        <v>0</v>
      </c>
      <c r="K25" s="65">
        <f t="shared" si="0"/>
        <v>38.706281255322118</v>
      </c>
      <c r="L25" s="42"/>
      <c r="M25" s="46"/>
    </row>
    <row r="26" spans="1:13" s="4" customFormat="1" ht="18.5" x14ac:dyDescent="0.25">
      <c r="A26" s="44" t="s">
        <v>175</v>
      </c>
      <c r="B26" s="45">
        <v>18</v>
      </c>
      <c r="C26" s="48">
        <v>10015978813</v>
      </c>
      <c r="D26" s="43"/>
      <c r="E26" s="49" t="s">
        <v>96</v>
      </c>
      <c r="F26" s="112">
        <v>36825</v>
      </c>
      <c r="G26" s="86" t="s">
        <v>25</v>
      </c>
      <c r="H26" s="106" t="s">
        <v>93</v>
      </c>
      <c r="I26" s="82">
        <v>0.131331</v>
      </c>
      <c r="J26" s="82">
        <f t="shared" si="1"/>
        <v>2.153000000000016E-3</v>
      </c>
      <c r="K26" s="65">
        <f t="shared" si="0"/>
        <v>38.071742391362278</v>
      </c>
      <c r="L26" s="42"/>
      <c r="M26" s="46"/>
    </row>
    <row r="27" spans="1:13" s="4" customFormat="1" ht="18.5" x14ac:dyDescent="0.25">
      <c r="A27" s="44">
        <v>1</v>
      </c>
      <c r="B27" s="45">
        <v>2</v>
      </c>
      <c r="C27" s="48">
        <v>10023500858</v>
      </c>
      <c r="D27" s="43"/>
      <c r="E27" s="49" t="s">
        <v>65</v>
      </c>
      <c r="F27" s="112">
        <v>35854</v>
      </c>
      <c r="G27" s="86" t="s">
        <v>25</v>
      </c>
      <c r="H27" s="106" t="s">
        <v>64</v>
      </c>
      <c r="I27" s="82">
        <v>0.131331</v>
      </c>
      <c r="J27" s="82">
        <f t="shared" si="1"/>
        <v>2.153000000000016E-3</v>
      </c>
      <c r="K27" s="65">
        <f t="shared" si="0"/>
        <v>38.071742391362278</v>
      </c>
      <c r="L27" s="42"/>
      <c r="M27" s="46"/>
    </row>
    <row r="28" spans="1:13" s="4" customFormat="1" ht="18.5" x14ac:dyDescent="0.25">
      <c r="A28" s="44" t="s">
        <v>175</v>
      </c>
      <c r="B28" s="45">
        <v>19</v>
      </c>
      <c r="C28" s="48">
        <v>10064871156</v>
      </c>
      <c r="D28" s="43"/>
      <c r="E28" s="49" t="s">
        <v>97</v>
      </c>
      <c r="F28" s="112">
        <v>38038</v>
      </c>
      <c r="G28" s="86" t="s">
        <v>25</v>
      </c>
      <c r="H28" s="106" t="s">
        <v>93</v>
      </c>
      <c r="I28" s="82">
        <v>0.131887</v>
      </c>
      <c r="J28" s="82">
        <f t="shared" si="1"/>
        <v>2.7090000000000169E-3</v>
      </c>
      <c r="K28" s="65">
        <f t="shared" si="0"/>
        <v>37.911242199761915</v>
      </c>
      <c r="L28" s="42"/>
      <c r="M28" s="95"/>
    </row>
    <row r="29" spans="1:13" s="4" customFormat="1" ht="18.5" x14ac:dyDescent="0.25">
      <c r="A29" s="44" t="s">
        <v>175</v>
      </c>
      <c r="B29" s="45">
        <v>15</v>
      </c>
      <c r="C29" s="48">
        <v>10009049171</v>
      </c>
      <c r="D29" s="43"/>
      <c r="E29" s="49" t="s">
        <v>98</v>
      </c>
      <c r="F29" s="112">
        <v>34961</v>
      </c>
      <c r="G29" s="86" t="s">
        <v>25</v>
      </c>
      <c r="H29" s="106" t="s">
        <v>93</v>
      </c>
      <c r="I29" s="82">
        <v>0.13194400000000001</v>
      </c>
      <c r="J29" s="82">
        <f t="shared" si="1"/>
        <v>2.7660000000000184E-3</v>
      </c>
      <c r="K29" s="65">
        <f t="shared" si="0"/>
        <v>37.89486448796459</v>
      </c>
      <c r="L29" s="42"/>
      <c r="M29" s="46"/>
    </row>
    <row r="30" spans="1:13" s="4" customFormat="1" ht="18.5" x14ac:dyDescent="0.25">
      <c r="A30" s="44">
        <v>2</v>
      </c>
      <c r="B30" s="45">
        <v>36</v>
      </c>
      <c r="C30" s="48">
        <v>10036014666</v>
      </c>
      <c r="D30" s="43"/>
      <c r="E30" s="49" t="s">
        <v>99</v>
      </c>
      <c r="F30" s="112">
        <v>37544</v>
      </c>
      <c r="G30" s="86" t="s">
        <v>25</v>
      </c>
      <c r="H30" s="106" t="s">
        <v>100</v>
      </c>
      <c r="I30" s="82">
        <v>0.13194400000000001</v>
      </c>
      <c r="J30" s="82">
        <f t="shared" si="1"/>
        <v>2.7660000000000184E-3</v>
      </c>
      <c r="K30" s="65">
        <f t="shared" si="0"/>
        <v>37.89486448796459</v>
      </c>
      <c r="L30" s="42"/>
      <c r="M30" s="46"/>
    </row>
    <row r="31" spans="1:13" s="4" customFormat="1" ht="18.5" x14ac:dyDescent="0.25">
      <c r="A31" s="44">
        <v>3</v>
      </c>
      <c r="B31" s="45">
        <v>43</v>
      </c>
      <c r="C31" s="48">
        <v>10034947868</v>
      </c>
      <c r="D31" s="43"/>
      <c r="E31" s="49" t="s">
        <v>101</v>
      </c>
      <c r="F31" s="112">
        <v>36839</v>
      </c>
      <c r="G31" s="86" t="s">
        <v>25</v>
      </c>
      <c r="H31" s="106" t="s">
        <v>102</v>
      </c>
      <c r="I31" s="82">
        <v>0.13194400000000001</v>
      </c>
      <c r="J31" s="82">
        <f t="shared" si="1"/>
        <v>2.7660000000000184E-3</v>
      </c>
      <c r="K31" s="65">
        <f t="shared" si="0"/>
        <v>37.89486448796459</v>
      </c>
      <c r="L31" s="42"/>
      <c r="M31" s="46"/>
    </row>
    <row r="32" spans="1:13" s="4" customFormat="1" ht="18.5" x14ac:dyDescent="0.25">
      <c r="A32" s="44">
        <v>4</v>
      </c>
      <c r="B32" s="45">
        <v>38</v>
      </c>
      <c r="C32" s="48">
        <v>10036015070</v>
      </c>
      <c r="D32" s="43"/>
      <c r="E32" s="49" t="s">
        <v>82</v>
      </c>
      <c r="F32" s="112">
        <v>36912</v>
      </c>
      <c r="G32" s="86" t="s">
        <v>25</v>
      </c>
      <c r="H32" s="106" t="s">
        <v>62</v>
      </c>
      <c r="I32" s="82">
        <v>0.13194400000000001</v>
      </c>
      <c r="J32" s="82">
        <f t="shared" si="1"/>
        <v>2.7660000000000184E-3</v>
      </c>
      <c r="K32" s="65">
        <f t="shared" si="0"/>
        <v>37.89486448796459</v>
      </c>
      <c r="L32" s="42"/>
      <c r="M32" s="46"/>
    </row>
    <row r="33" spans="1:13" s="4" customFormat="1" ht="18.5" x14ac:dyDescent="0.25">
      <c r="A33" s="44">
        <v>5</v>
      </c>
      <c r="B33" s="45">
        <v>31</v>
      </c>
      <c r="C33" s="48">
        <v>10036059328</v>
      </c>
      <c r="D33" s="43"/>
      <c r="E33" s="49" t="s">
        <v>103</v>
      </c>
      <c r="F33" s="112">
        <v>37004</v>
      </c>
      <c r="G33" s="86" t="s">
        <v>25</v>
      </c>
      <c r="H33" s="106" t="s">
        <v>104</v>
      </c>
      <c r="I33" s="82">
        <v>0.13194400000000001</v>
      </c>
      <c r="J33" s="82">
        <f t="shared" si="1"/>
        <v>2.7660000000000184E-3</v>
      </c>
      <c r="K33" s="65">
        <f t="shared" si="0"/>
        <v>37.89486448796459</v>
      </c>
      <c r="L33" s="42"/>
      <c r="M33" s="46"/>
    </row>
    <row r="34" spans="1:13" s="4" customFormat="1" ht="18.5" x14ac:dyDescent="0.25">
      <c r="A34" s="44">
        <v>6</v>
      </c>
      <c r="B34" s="45">
        <v>30</v>
      </c>
      <c r="C34" s="48">
        <v>10009692001</v>
      </c>
      <c r="D34" s="43"/>
      <c r="E34" s="49" t="s">
        <v>105</v>
      </c>
      <c r="F34" s="112">
        <v>35536</v>
      </c>
      <c r="G34" s="86" t="s">
        <v>25</v>
      </c>
      <c r="H34" s="106" t="s">
        <v>104</v>
      </c>
      <c r="I34" s="82">
        <v>0.13194400000000001</v>
      </c>
      <c r="J34" s="82">
        <f t="shared" si="1"/>
        <v>2.7660000000000184E-3</v>
      </c>
      <c r="K34" s="65">
        <f t="shared" si="0"/>
        <v>37.89486448796459</v>
      </c>
      <c r="L34" s="42"/>
      <c r="M34" s="46"/>
    </row>
    <row r="35" spans="1:13" s="4" customFormat="1" ht="18.5" x14ac:dyDescent="0.25">
      <c r="A35" s="44">
        <v>7</v>
      </c>
      <c r="B35" s="45">
        <v>47</v>
      </c>
      <c r="C35" s="48">
        <v>10093888708</v>
      </c>
      <c r="D35" s="43"/>
      <c r="E35" s="49" t="s">
        <v>73</v>
      </c>
      <c r="F35" s="112">
        <v>36544</v>
      </c>
      <c r="G35" s="86" t="s">
        <v>25</v>
      </c>
      <c r="H35" s="106" t="s">
        <v>55</v>
      </c>
      <c r="I35" s="82">
        <v>0.13194400000000001</v>
      </c>
      <c r="J35" s="82">
        <f t="shared" si="1"/>
        <v>2.7660000000000184E-3</v>
      </c>
      <c r="K35" s="65">
        <f t="shared" si="0"/>
        <v>37.89486448796459</v>
      </c>
      <c r="L35" s="42"/>
      <c r="M35" s="46"/>
    </row>
    <row r="36" spans="1:13" s="4" customFormat="1" ht="18.5" x14ac:dyDescent="0.25">
      <c r="A36" s="44">
        <v>8</v>
      </c>
      <c r="B36" s="45">
        <v>45</v>
      </c>
      <c r="C36" s="48">
        <v>10083910539</v>
      </c>
      <c r="D36" s="43"/>
      <c r="E36" s="49" t="s">
        <v>106</v>
      </c>
      <c r="F36" s="112">
        <v>38225</v>
      </c>
      <c r="G36" s="86" t="s">
        <v>25</v>
      </c>
      <c r="H36" s="106" t="s">
        <v>102</v>
      </c>
      <c r="I36" s="82">
        <v>0.13194400000000001</v>
      </c>
      <c r="J36" s="82">
        <f t="shared" si="1"/>
        <v>2.7660000000000184E-3</v>
      </c>
      <c r="K36" s="65">
        <f t="shared" si="0"/>
        <v>37.89486448796459</v>
      </c>
      <c r="L36" s="42"/>
      <c r="M36" s="46"/>
    </row>
    <row r="37" spans="1:13" s="4" customFormat="1" ht="18.5" x14ac:dyDescent="0.25">
      <c r="A37" s="44">
        <v>9</v>
      </c>
      <c r="B37" s="45">
        <v>44</v>
      </c>
      <c r="C37" s="48">
        <v>10083910640</v>
      </c>
      <c r="D37" s="43"/>
      <c r="E37" s="49" t="s">
        <v>107</v>
      </c>
      <c r="F37" s="112">
        <v>38225</v>
      </c>
      <c r="G37" s="86" t="s">
        <v>25</v>
      </c>
      <c r="H37" s="106" t="s">
        <v>102</v>
      </c>
      <c r="I37" s="82">
        <v>0.13194400000000001</v>
      </c>
      <c r="J37" s="82">
        <f t="shared" si="1"/>
        <v>2.7660000000000184E-3</v>
      </c>
      <c r="K37" s="65">
        <f t="shared" si="0"/>
        <v>37.89486448796459</v>
      </c>
      <c r="L37" s="42"/>
      <c r="M37" s="95"/>
    </row>
    <row r="38" spans="1:13" s="4" customFormat="1" ht="18.5" x14ac:dyDescent="0.25">
      <c r="A38" s="44">
        <v>10</v>
      </c>
      <c r="B38" s="45">
        <v>4</v>
      </c>
      <c r="C38" s="48">
        <v>10050875369</v>
      </c>
      <c r="D38" s="43"/>
      <c r="E38" s="49" t="s">
        <v>67</v>
      </c>
      <c r="F38" s="112">
        <v>37306</v>
      </c>
      <c r="G38" s="86" t="s">
        <v>25</v>
      </c>
      <c r="H38" s="106" t="s">
        <v>64</v>
      </c>
      <c r="I38" s="82">
        <v>0.13194400000000001</v>
      </c>
      <c r="J38" s="82">
        <f t="shared" si="1"/>
        <v>2.7660000000000184E-3</v>
      </c>
      <c r="K38" s="65">
        <f t="shared" si="0"/>
        <v>37.89486448796459</v>
      </c>
      <c r="L38" s="42"/>
      <c r="M38" s="46"/>
    </row>
    <row r="39" spans="1:13" s="4" customFormat="1" ht="18.5" x14ac:dyDescent="0.25">
      <c r="A39" s="44">
        <v>11</v>
      </c>
      <c r="B39" s="45">
        <v>39</v>
      </c>
      <c r="C39" s="48">
        <v>10036042251</v>
      </c>
      <c r="D39" s="43"/>
      <c r="E39" s="49" t="s">
        <v>81</v>
      </c>
      <c r="F39" s="112">
        <v>37325</v>
      </c>
      <c r="G39" s="86" t="s">
        <v>25</v>
      </c>
      <c r="H39" s="106" t="s">
        <v>62</v>
      </c>
      <c r="I39" s="82">
        <v>0.13194400000000001</v>
      </c>
      <c r="J39" s="82">
        <f t="shared" si="1"/>
        <v>2.7660000000000184E-3</v>
      </c>
      <c r="K39" s="65">
        <f t="shared" si="0"/>
        <v>37.89486448796459</v>
      </c>
      <c r="L39" s="42"/>
      <c r="M39" s="46"/>
    </row>
    <row r="40" spans="1:13" s="4" customFormat="1" ht="18.5" x14ac:dyDescent="0.25">
      <c r="A40" s="44">
        <v>12</v>
      </c>
      <c r="B40" s="45">
        <v>49</v>
      </c>
      <c r="C40" s="48">
        <v>10036017393</v>
      </c>
      <c r="D40" s="43"/>
      <c r="E40" s="49" t="s">
        <v>72</v>
      </c>
      <c r="F40" s="112">
        <v>37128</v>
      </c>
      <c r="G40" s="86" t="s">
        <v>25</v>
      </c>
      <c r="H40" s="106" t="s">
        <v>55</v>
      </c>
      <c r="I40" s="82">
        <v>0.13194400000000001</v>
      </c>
      <c r="J40" s="82">
        <f t="shared" si="1"/>
        <v>2.7660000000000184E-3</v>
      </c>
      <c r="K40" s="65">
        <f t="shared" si="0"/>
        <v>37.89486448796459</v>
      </c>
      <c r="L40" s="42"/>
      <c r="M40" s="95"/>
    </row>
    <row r="41" spans="1:13" s="4" customFormat="1" ht="18.5" x14ac:dyDescent="0.25">
      <c r="A41" s="44">
        <v>13</v>
      </c>
      <c r="B41" s="45">
        <v>33</v>
      </c>
      <c r="C41" s="48">
        <v>10013919985</v>
      </c>
      <c r="D41" s="43"/>
      <c r="E41" s="49" t="s">
        <v>66</v>
      </c>
      <c r="F41" s="112">
        <v>34593</v>
      </c>
      <c r="G41" s="86" t="s">
        <v>25</v>
      </c>
      <c r="H41" s="106" t="s">
        <v>57</v>
      </c>
      <c r="I41" s="82">
        <v>0.13420099999999999</v>
      </c>
      <c r="J41" s="82">
        <f t="shared" si="1"/>
        <v>5.0229999999999997E-3</v>
      </c>
      <c r="K41" s="65">
        <f t="shared" si="0"/>
        <v>37.25754651604683</v>
      </c>
      <c r="L41" s="42"/>
      <c r="M41" s="46"/>
    </row>
    <row r="42" spans="1:13" s="4" customFormat="1" ht="18.5" x14ac:dyDescent="0.25">
      <c r="A42" s="44" t="s">
        <v>175</v>
      </c>
      <c r="B42" s="45">
        <v>17</v>
      </c>
      <c r="C42" s="48">
        <v>10061141912</v>
      </c>
      <c r="D42" s="43"/>
      <c r="E42" s="49" t="s">
        <v>108</v>
      </c>
      <c r="F42" s="112">
        <v>37761</v>
      </c>
      <c r="G42" s="86" t="s">
        <v>25</v>
      </c>
      <c r="H42" s="106" t="s">
        <v>93</v>
      </c>
      <c r="I42" s="82">
        <v>0.13420099999999999</v>
      </c>
      <c r="J42" s="82">
        <f t="shared" si="1"/>
        <v>5.0229999999999997E-3</v>
      </c>
      <c r="K42" s="65">
        <f t="shared" si="0"/>
        <v>37.25754651604683</v>
      </c>
      <c r="L42" s="42"/>
      <c r="M42" s="46"/>
    </row>
    <row r="43" spans="1:13" s="4" customFormat="1" ht="18.5" x14ac:dyDescent="0.25">
      <c r="A43" s="44">
        <v>14</v>
      </c>
      <c r="B43" s="45">
        <v>5</v>
      </c>
      <c r="C43" s="48">
        <v>10036064681</v>
      </c>
      <c r="D43" s="43"/>
      <c r="E43" s="49" t="s">
        <v>69</v>
      </c>
      <c r="F43" s="112">
        <v>37700</v>
      </c>
      <c r="G43" s="86" t="s">
        <v>34</v>
      </c>
      <c r="H43" s="106" t="s">
        <v>64</v>
      </c>
      <c r="I43" s="82">
        <v>0.13420099999999999</v>
      </c>
      <c r="J43" s="82">
        <f t="shared" si="1"/>
        <v>5.0229999999999997E-3</v>
      </c>
      <c r="K43" s="65">
        <f t="shared" si="0"/>
        <v>37.25754651604683</v>
      </c>
      <c r="L43" s="42"/>
      <c r="M43" s="46"/>
    </row>
    <row r="44" spans="1:13" s="4" customFormat="1" ht="18.5" x14ac:dyDescent="0.25">
      <c r="A44" s="44" t="s">
        <v>175</v>
      </c>
      <c r="B44" s="45">
        <v>20</v>
      </c>
      <c r="C44" s="48">
        <v>10076721122</v>
      </c>
      <c r="D44" s="43"/>
      <c r="E44" s="49" t="s">
        <v>109</v>
      </c>
      <c r="F44" s="112">
        <v>38089</v>
      </c>
      <c r="G44" s="86" t="s">
        <v>25</v>
      </c>
      <c r="H44" s="106" t="s">
        <v>93</v>
      </c>
      <c r="I44" s="82">
        <v>0.13420099999999999</v>
      </c>
      <c r="J44" s="82">
        <f t="shared" si="1"/>
        <v>5.0229999999999997E-3</v>
      </c>
      <c r="K44" s="65">
        <f t="shared" si="0"/>
        <v>37.25754651604683</v>
      </c>
      <c r="L44" s="42"/>
      <c r="M44" s="46"/>
    </row>
    <row r="45" spans="1:13" s="4" customFormat="1" ht="18.5" x14ac:dyDescent="0.25">
      <c r="A45" s="44">
        <v>15</v>
      </c>
      <c r="B45" s="45">
        <v>46</v>
      </c>
      <c r="C45" s="48">
        <v>10051128377</v>
      </c>
      <c r="D45" s="43"/>
      <c r="E45" s="49" t="s">
        <v>110</v>
      </c>
      <c r="F45" s="112">
        <v>38286</v>
      </c>
      <c r="G45" s="86" t="s">
        <v>34</v>
      </c>
      <c r="H45" s="106" t="s">
        <v>102</v>
      </c>
      <c r="I45" s="82">
        <v>0.13420099999999999</v>
      </c>
      <c r="J45" s="82">
        <f t="shared" si="1"/>
        <v>5.0229999999999997E-3</v>
      </c>
      <c r="K45" s="65">
        <f t="shared" si="0"/>
        <v>37.25754651604683</v>
      </c>
      <c r="L45" s="42"/>
      <c r="M45" s="46"/>
    </row>
    <row r="46" spans="1:13" s="4" customFormat="1" ht="18.5" x14ac:dyDescent="0.25">
      <c r="A46" s="44">
        <v>16</v>
      </c>
      <c r="B46" s="45">
        <v>34</v>
      </c>
      <c r="C46" s="48">
        <v>10082146856</v>
      </c>
      <c r="D46" s="43"/>
      <c r="E46" s="49" t="s">
        <v>111</v>
      </c>
      <c r="F46" s="112">
        <v>38316</v>
      </c>
      <c r="G46" s="86" t="s">
        <v>34</v>
      </c>
      <c r="H46" s="106" t="s">
        <v>57</v>
      </c>
      <c r="I46" s="82">
        <v>0.13420099999999999</v>
      </c>
      <c r="J46" s="82">
        <f t="shared" si="1"/>
        <v>5.0229999999999997E-3</v>
      </c>
      <c r="K46" s="65">
        <f t="shared" si="0"/>
        <v>37.25754651604683</v>
      </c>
      <c r="L46" s="42"/>
      <c r="M46" s="46"/>
    </row>
    <row r="47" spans="1:13" s="4" customFormat="1" ht="18.5" x14ac:dyDescent="0.25">
      <c r="A47" s="44">
        <v>17</v>
      </c>
      <c r="B47" s="45">
        <v>1</v>
      </c>
      <c r="C47" s="48">
        <v>10008696537</v>
      </c>
      <c r="D47" s="43"/>
      <c r="E47" s="49" t="s">
        <v>63</v>
      </c>
      <c r="F47" s="112">
        <v>34795</v>
      </c>
      <c r="G47" s="86" t="s">
        <v>25</v>
      </c>
      <c r="H47" s="106" t="s">
        <v>64</v>
      </c>
      <c r="I47" s="82">
        <v>0.13420099999999999</v>
      </c>
      <c r="J47" s="82">
        <f t="shared" si="1"/>
        <v>5.0229999999999997E-3</v>
      </c>
      <c r="K47" s="65">
        <f t="shared" si="0"/>
        <v>37.25754651604683</v>
      </c>
      <c r="L47" s="42"/>
      <c r="M47" s="46"/>
    </row>
    <row r="48" spans="1:13" s="4" customFormat="1" ht="18.5" x14ac:dyDescent="0.25">
      <c r="A48" s="44">
        <v>18</v>
      </c>
      <c r="B48" s="45">
        <v>23</v>
      </c>
      <c r="C48" s="48">
        <v>10012584621</v>
      </c>
      <c r="D48" s="43"/>
      <c r="E48" s="49" t="s">
        <v>76</v>
      </c>
      <c r="F48" s="112">
        <v>31552</v>
      </c>
      <c r="G48" s="86" t="s">
        <v>25</v>
      </c>
      <c r="H48" s="106" t="s">
        <v>58</v>
      </c>
      <c r="I48" s="82">
        <v>0.13422500000000001</v>
      </c>
      <c r="J48" s="82">
        <f t="shared" si="1"/>
        <v>5.0470000000000237E-3</v>
      </c>
      <c r="K48" s="65">
        <f t="shared" si="0"/>
        <v>37.250884708511826</v>
      </c>
      <c r="L48" s="42"/>
      <c r="M48" s="46"/>
    </row>
    <row r="49" spans="1:13" s="4" customFormat="1" ht="18.5" x14ac:dyDescent="0.25">
      <c r="A49" s="44">
        <v>19</v>
      </c>
      <c r="B49" s="45">
        <v>37</v>
      </c>
      <c r="C49" s="48">
        <v>10034955245</v>
      </c>
      <c r="D49" s="43"/>
      <c r="E49" s="49" t="s">
        <v>83</v>
      </c>
      <c r="F49" s="112">
        <v>36753</v>
      </c>
      <c r="G49" s="86" t="s">
        <v>25</v>
      </c>
      <c r="H49" s="106" t="s">
        <v>62</v>
      </c>
      <c r="I49" s="82">
        <v>0.13422500000000001</v>
      </c>
      <c r="J49" s="82">
        <f t="shared" si="1"/>
        <v>5.0470000000000237E-3</v>
      </c>
      <c r="K49" s="65">
        <f t="shared" si="0"/>
        <v>37.250884708511826</v>
      </c>
      <c r="L49" s="42"/>
      <c r="M49" s="46"/>
    </row>
    <row r="50" spans="1:13" s="4" customFormat="1" ht="18.5" x14ac:dyDescent="0.25">
      <c r="A50" s="44">
        <v>20</v>
      </c>
      <c r="B50" s="45">
        <v>6</v>
      </c>
      <c r="C50" s="48">
        <v>10091997915</v>
      </c>
      <c r="D50" s="43"/>
      <c r="E50" s="49" t="s">
        <v>70</v>
      </c>
      <c r="F50" s="112">
        <v>34151</v>
      </c>
      <c r="G50" s="86" t="s">
        <v>25</v>
      </c>
      <c r="H50" s="106" t="s">
        <v>64</v>
      </c>
      <c r="I50" s="82">
        <v>0.13422500000000001</v>
      </c>
      <c r="J50" s="82">
        <f t="shared" si="1"/>
        <v>5.0470000000000237E-3</v>
      </c>
      <c r="K50" s="65">
        <f t="shared" si="0"/>
        <v>37.250884708511826</v>
      </c>
      <c r="L50" s="42"/>
      <c r="M50" s="46"/>
    </row>
    <row r="51" spans="1:13" s="4" customFormat="1" ht="18.5" x14ac:dyDescent="0.25">
      <c r="A51" s="44" t="s">
        <v>48</v>
      </c>
      <c r="B51" s="45">
        <v>3</v>
      </c>
      <c r="C51" s="48">
        <v>10036018306</v>
      </c>
      <c r="D51" s="43"/>
      <c r="E51" s="49" t="s">
        <v>68</v>
      </c>
      <c r="F51" s="112">
        <v>37284</v>
      </c>
      <c r="G51" s="86" t="s">
        <v>25</v>
      </c>
      <c r="H51" s="106" t="s">
        <v>64</v>
      </c>
      <c r="I51" s="82"/>
      <c r="J51" s="82"/>
      <c r="K51" s="65"/>
      <c r="L51" s="42"/>
      <c r="M51" s="46"/>
    </row>
    <row r="52" spans="1:13" s="4" customFormat="1" ht="18.5" x14ac:dyDescent="0.25">
      <c r="A52" s="44" t="s">
        <v>48</v>
      </c>
      <c r="B52" s="45">
        <v>7</v>
      </c>
      <c r="C52" s="48">
        <v>10036034975</v>
      </c>
      <c r="D52" s="43"/>
      <c r="E52" s="49" t="s">
        <v>71</v>
      </c>
      <c r="F52" s="112">
        <v>37638</v>
      </c>
      <c r="G52" s="86" t="s">
        <v>34</v>
      </c>
      <c r="H52" s="106" t="s">
        <v>64</v>
      </c>
      <c r="I52" s="82"/>
      <c r="J52" s="82"/>
      <c r="K52" s="65"/>
      <c r="L52" s="42"/>
      <c r="M52" s="46"/>
    </row>
    <row r="53" spans="1:13" s="4" customFormat="1" ht="18.5" x14ac:dyDescent="0.25">
      <c r="A53" s="44" t="s">
        <v>48</v>
      </c>
      <c r="B53" s="45">
        <v>8</v>
      </c>
      <c r="C53" s="48">
        <v>10036027400</v>
      </c>
      <c r="D53" s="43"/>
      <c r="E53" s="49" t="s">
        <v>112</v>
      </c>
      <c r="F53" s="112">
        <v>38154</v>
      </c>
      <c r="G53" s="86" t="s">
        <v>25</v>
      </c>
      <c r="H53" s="106" t="s">
        <v>64</v>
      </c>
      <c r="I53" s="82"/>
      <c r="J53" s="82"/>
      <c r="K53" s="65"/>
      <c r="L53" s="42"/>
      <c r="M53" s="46"/>
    </row>
    <row r="54" spans="1:13" s="4" customFormat="1" ht="18.5" x14ac:dyDescent="0.25">
      <c r="A54" s="44" t="s">
        <v>48</v>
      </c>
      <c r="B54" s="45">
        <v>9</v>
      </c>
      <c r="C54" s="48">
        <v>10015151582</v>
      </c>
      <c r="D54" s="43"/>
      <c r="E54" s="49" t="s">
        <v>113</v>
      </c>
      <c r="F54" s="112">
        <v>35711</v>
      </c>
      <c r="G54" s="86" t="s">
        <v>25</v>
      </c>
      <c r="H54" s="106" t="s">
        <v>64</v>
      </c>
      <c r="I54" s="82"/>
      <c r="J54" s="82"/>
      <c r="K54" s="65"/>
      <c r="L54" s="42"/>
      <c r="M54" s="46"/>
    </row>
    <row r="55" spans="1:13" s="4" customFormat="1" ht="18.5" x14ac:dyDescent="0.25">
      <c r="A55" s="44" t="s">
        <v>48</v>
      </c>
      <c r="B55" s="45">
        <v>10</v>
      </c>
      <c r="C55" s="48">
        <v>10034971211</v>
      </c>
      <c r="D55" s="43"/>
      <c r="E55" s="49" t="s">
        <v>114</v>
      </c>
      <c r="F55" s="112">
        <v>36766</v>
      </c>
      <c r="G55" s="86" t="s">
        <v>34</v>
      </c>
      <c r="H55" s="106" t="s">
        <v>64</v>
      </c>
      <c r="I55" s="82"/>
      <c r="J55" s="82"/>
      <c r="K55" s="65"/>
      <c r="L55" s="42"/>
      <c r="M55" s="95"/>
    </row>
    <row r="56" spans="1:13" s="4" customFormat="1" ht="18.5" x14ac:dyDescent="0.25">
      <c r="A56" s="44" t="s">
        <v>48</v>
      </c>
      <c r="B56" s="45">
        <v>11</v>
      </c>
      <c r="C56" s="48">
        <v>10083179403</v>
      </c>
      <c r="D56" s="43"/>
      <c r="E56" s="49" t="s">
        <v>115</v>
      </c>
      <c r="F56" s="112">
        <v>38007</v>
      </c>
      <c r="G56" s="86" t="s">
        <v>34</v>
      </c>
      <c r="H56" s="106" t="s">
        <v>64</v>
      </c>
      <c r="I56" s="82"/>
      <c r="J56" s="82"/>
      <c r="K56" s="65"/>
      <c r="L56" s="42"/>
      <c r="M56" s="95"/>
    </row>
    <row r="57" spans="1:13" s="4" customFormat="1" ht="18.5" x14ac:dyDescent="0.25">
      <c r="A57" s="44" t="s">
        <v>48</v>
      </c>
      <c r="B57" s="45">
        <v>22</v>
      </c>
      <c r="C57" s="48">
        <v>10126421090</v>
      </c>
      <c r="D57" s="43"/>
      <c r="E57" s="49" t="s">
        <v>116</v>
      </c>
      <c r="F57" s="112">
        <v>37209</v>
      </c>
      <c r="G57" s="86" t="s">
        <v>34</v>
      </c>
      <c r="H57" s="106" t="s">
        <v>58</v>
      </c>
      <c r="I57" s="82"/>
      <c r="J57" s="82"/>
      <c r="K57" s="65"/>
      <c r="L57" s="42"/>
      <c r="M57" s="46"/>
    </row>
    <row r="58" spans="1:13" s="4" customFormat="1" ht="18.5" x14ac:dyDescent="0.25">
      <c r="A58" s="44" t="s">
        <v>48</v>
      </c>
      <c r="B58" s="45">
        <v>24</v>
      </c>
      <c r="C58" s="48">
        <v>10092434819</v>
      </c>
      <c r="D58" s="43"/>
      <c r="E58" s="49" t="s">
        <v>117</v>
      </c>
      <c r="F58" s="112">
        <v>37505</v>
      </c>
      <c r="G58" s="86" t="s">
        <v>34</v>
      </c>
      <c r="H58" s="106" t="s">
        <v>58</v>
      </c>
      <c r="I58" s="82"/>
      <c r="J58" s="82"/>
      <c r="K58" s="65"/>
      <c r="L58" s="42"/>
      <c r="M58" s="46"/>
    </row>
    <row r="59" spans="1:13" s="4" customFormat="1" ht="18.5" x14ac:dyDescent="0.25">
      <c r="A59" s="44" t="s">
        <v>48</v>
      </c>
      <c r="B59" s="45">
        <v>25</v>
      </c>
      <c r="C59" s="48">
        <v>10092441283</v>
      </c>
      <c r="D59" s="43"/>
      <c r="E59" s="49" t="s">
        <v>77</v>
      </c>
      <c r="F59" s="112">
        <v>37941</v>
      </c>
      <c r="G59" s="86" t="s">
        <v>34</v>
      </c>
      <c r="H59" s="106" t="s">
        <v>59</v>
      </c>
      <c r="I59" s="82"/>
      <c r="J59" s="82"/>
      <c r="K59" s="65"/>
      <c r="L59" s="42"/>
      <c r="M59" s="95"/>
    </row>
    <row r="60" spans="1:13" s="4" customFormat="1" ht="18.5" x14ac:dyDescent="0.25">
      <c r="A60" s="44" t="s">
        <v>48</v>
      </c>
      <c r="B60" s="45">
        <v>26</v>
      </c>
      <c r="C60" s="48">
        <v>10052804154</v>
      </c>
      <c r="D60" s="43"/>
      <c r="E60" s="49" t="s">
        <v>79</v>
      </c>
      <c r="F60" s="112">
        <v>37537</v>
      </c>
      <c r="G60" s="86" t="s">
        <v>34</v>
      </c>
      <c r="H60" s="106" t="s">
        <v>59</v>
      </c>
      <c r="I60" s="82"/>
      <c r="J60" s="82"/>
      <c r="K60" s="65"/>
      <c r="L60" s="42"/>
      <c r="M60" s="46"/>
    </row>
    <row r="61" spans="1:13" s="4" customFormat="1" ht="18.5" x14ac:dyDescent="0.25">
      <c r="A61" s="44" t="s">
        <v>48</v>
      </c>
      <c r="B61" s="45">
        <v>27</v>
      </c>
      <c r="C61" s="48">
        <v>10059040143</v>
      </c>
      <c r="D61" s="43"/>
      <c r="E61" s="49" t="s">
        <v>78</v>
      </c>
      <c r="F61" s="112">
        <v>37426</v>
      </c>
      <c r="G61" s="86" t="s">
        <v>25</v>
      </c>
      <c r="H61" s="106" t="s">
        <v>59</v>
      </c>
      <c r="I61" s="82"/>
      <c r="J61" s="82"/>
      <c r="K61" s="65"/>
      <c r="L61" s="42"/>
      <c r="M61" s="46"/>
    </row>
    <row r="62" spans="1:13" s="4" customFormat="1" ht="18.5" x14ac:dyDescent="0.25">
      <c r="A62" s="44" t="s">
        <v>48</v>
      </c>
      <c r="B62" s="45">
        <v>28</v>
      </c>
      <c r="C62" s="48">
        <v>10034989193</v>
      </c>
      <c r="D62" s="43"/>
      <c r="E62" s="49" t="s">
        <v>75</v>
      </c>
      <c r="F62" s="112">
        <v>36445</v>
      </c>
      <c r="G62" s="86" t="s">
        <v>25</v>
      </c>
      <c r="H62" s="106" t="s">
        <v>56</v>
      </c>
      <c r="I62" s="82"/>
      <c r="J62" s="82"/>
      <c r="K62" s="65"/>
      <c r="L62" s="42"/>
      <c r="M62" s="46"/>
    </row>
    <row r="63" spans="1:13" s="4" customFormat="1" ht="18.5" x14ac:dyDescent="0.25">
      <c r="A63" s="44" t="s">
        <v>48</v>
      </c>
      <c r="B63" s="45">
        <v>29</v>
      </c>
      <c r="C63" s="48">
        <v>10092428553</v>
      </c>
      <c r="D63" s="43"/>
      <c r="E63" s="49" t="s">
        <v>118</v>
      </c>
      <c r="F63" s="112">
        <v>38296</v>
      </c>
      <c r="G63" s="86" t="s">
        <v>34</v>
      </c>
      <c r="H63" s="106" t="s">
        <v>56</v>
      </c>
      <c r="I63" s="82"/>
      <c r="J63" s="82"/>
      <c r="K63" s="65"/>
      <c r="L63" s="42"/>
      <c r="M63" s="46"/>
    </row>
    <row r="64" spans="1:13" s="4" customFormat="1" ht="18.5" x14ac:dyDescent="0.25">
      <c r="A64" s="44" t="s">
        <v>48</v>
      </c>
      <c r="B64" s="45">
        <v>42</v>
      </c>
      <c r="C64" s="48">
        <v>10080746117</v>
      </c>
      <c r="D64" s="43"/>
      <c r="E64" s="49" t="s">
        <v>74</v>
      </c>
      <c r="F64" s="112">
        <v>37876</v>
      </c>
      <c r="G64" s="86" t="s">
        <v>34</v>
      </c>
      <c r="H64" s="106" t="s">
        <v>55</v>
      </c>
      <c r="I64" s="82"/>
      <c r="J64" s="82"/>
      <c r="K64" s="65"/>
      <c r="L64" s="42"/>
      <c r="M64" s="46"/>
    </row>
    <row r="65" spans="1:13" s="4" customFormat="1" ht="18.5" x14ac:dyDescent="0.25">
      <c r="A65" s="44" t="s">
        <v>47</v>
      </c>
      <c r="B65" s="45">
        <v>32</v>
      </c>
      <c r="C65" s="48">
        <v>10036076607</v>
      </c>
      <c r="D65" s="43"/>
      <c r="E65" s="49" t="s">
        <v>119</v>
      </c>
      <c r="F65" s="112">
        <v>37625</v>
      </c>
      <c r="G65" s="86" t="s">
        <v>34</v>
      </c>
      <c r="H65" s="106" t="s">
        <v>104</v>
      </c>
      <c r="I65" s="82"/>
      <c r="J65" s="82"/>
      <c r="K65" s="65"/>
      <c r="L65" s="42"/>
      <c r="M65" s="46"/>
    </row>
    <row r="66" spans="1:13" s="4" customFormat="1" ht="18.5" x14ac:dyDescent="0.25">
      <c r="A66" s="44" t="s">
        <v>47</v>
      </c>
      <c r="B66" s="45">
        <v>35</v>
      </c>
      <c r="C66" s="48">
        <v>10007913564</v>
      </c>
      <c r="D66" s="43"/>
      <c r="E66" s="49" t="s">
        <v>80</v>
      </c>
      <c r="F66" s="112">
        <v>33173</v>
      </c>
      <c r="G66" s="86" t="s">
        <v>25</v>
      </c>
      <c r="H66" s="106" t="s">
        <v>61</v>
      </c>
      <c r="I66" s="82"/>
      <c r="J66" s="82"/>
      <c r="K66" s="65"/>
      <c r="L66" s="42"/>
      <c r="M66" s="46"/>
    </row>
    <row r="67" spans="1:13" s="4" customFormat="1" ht="18.5" x14ac:dyDescent="0.25">
      <c r="A67" s="44" t="s">
        <v>47</v>
      </c>
      <c r="B67" s="45">
        <v>41</v>
      </c>
      <c r="C67" s="48">
        <v>10023524807</v>
      </c>
      <c r="D67" s="43"/>
      <c r="E67" s="49" t="s">
        <v>120</v>
      </c>
      <c r="F67" s="112">
        <v>36182</v>
      </c>
      <c r="G67" s="86" t="s">
        <v>25</v>
      </c>
      <c r="H67" s="106" t="s">
        <v>55</v>
      </c>
      <c r="I67" s="82"/>
      <c r="J67" s="82"/>
      <c r="K67" s="65"/>
      <c r="L67" s="42"/>
      <c r="M67" s="46"/>
    </row>
    <row r="68" spans="1:13" s="4" customFormat="1" ht="19" thickBot="1" x14ac:dyDescent="0.3">
      <c r="A68" s="99" t="s">
        <v>47</v>
      </c>
      <c r="B68" s="100">
        <v>48</v>
      </c>
      <c r="C68" s="101">
        <v>10009045333</v>
      </c>
      <c r="D68" s="102"/>
      <c r="E68" s="103" t="s">
        <v>121</v>
      </c>
      <c r="F68" s="114">
        <v>35438</v>
      </c>
      <c r="G68" s="104" t="s">
        <v>25</v>
      </c>
      <c r="H68" s="107" t="s">
        <v>60</v>
      </c>
      <c r="I68" s="96"/>
      <c r="J68" s="96"/>
      <c r="K68" s="85"/>
      <c r="L68" s="97"/>
      <c r="M68" s="105"/>
    </row>
    <row r="69" spans="1:13" ht="9" customHeight="1" thickTop="1" thickBot="1" x14ac:dyDescent="0.35">
      <c r="A69" s="35"/>
      <c r="B69" s="36"/>
      <c r="C69" s="36"/>
      <c r="D69" s="37"/>
      <c r="E69" s="38"/>
      <c r="F69" s="26"/>
      <c r="G69" s="27"/>
      <c r="H69" s="28"/>
      <c r="I69" s="33"/>
      <c r="J69" s="33"/>
      <c r="K69" s="66"/>
      <c r="L69" s="33"/>
      <c r="M69" s="33"/>
    </row>
    <row r="70" spans="1:13" ht="15" thickTop="1" x14ac:dyDescent="0.25">
      <c r="A70" s="145" t="s">
        <v>5</v>
      </c>
      <c r="B70" s="146"/>
      <c r="C70" s="146"/>
      <c r="D70" s="146"/>
      <c r="E70" s="146"/>
      <c r="F70" s="146"/>
      <c r="G70" s="146"/>
      <c r="H70" s="146" t="s">
        <v>6</v>
      </c>
      <c r="I70" s="146"/>
      <c r="J70" s="146"/>
      <c r="K70" s="146"/>
      <c r="L70" s="146"/>
      <c r="M70" s="152"/>
    </row>
    <row r="71" spans="1:13" x14ac:dyDescent="0.25">
      <c r="A71" s="50" t="s">
        <v>122</v>
      </c>
      <c r="B71" s="51"/>
      <c r="C71" s="54"/>
      <c r="D71" s="51"/>
      <c r="E71" s="92"/>
      <c r="F71" s="70"/>
      <c r="G71" s="76"/>
      <c r="H71" s="55" t="s">
        <v>35</v>
      </c>
      <c r="I71" s="87">
        <v>13</v>
      </c>
      <c r="J71" s="70"/>
      <c r="K71" s="71"/>
      <c r="L71" s="67" t="s">
        <v>33</v>
      </c>
      <c r="M71" s="113">
        <f>COUNTIF(G23:G68,"ЗМС")</f>
        <v>0</v>
      </c>
    </row>
    <row r="72" spans="1:13" x14ac:dyDescent="0.25">
      <c r="A72" s="50" t="s">
        <v>123</v>
      </c>
      <c r="B72" s="8"/>
      <c r="C72" s="56"/>
      <c r="D72" s="8"/>
      <c r="E72" s="89"/>
      <c r="F72" s="77"/>
      <c r="G72" s="78"/>
      <c r="H72" s="57" t="s">
        <v>28</v>
      </c>
      <c r="I72" s="88">
        <f>I73+I78</f>
        <v>38</v>
      </c>
      <c r="J72" s="72"/>
      <c r="K72" s="73"/>
      <c r="L72" s="68" t="s">
        <v>22</v>
      </c>
      <c r="M72" s="113">
        <f>COUNTIF(G23:G68,"МСМК")</f>
        <v>1</v>
      </c>
    </row>
    <row r="73" spans="1:13" x14ac:dyDescent="0.25">
      <c r="A73" s="50" t="s">
        <v>124</v>
      </c>
      <c r="B73" s="8"/>
      <c r="C73" s="59"/>
      <c r="D73" s="8"/>
      <c r="E73" s="88"/>
      <c r="F73" s="77"/>
      <c r="G73" s="78"/>
      <c r="H73" s="57" t="s">
        <v>29</v>
      </c>
      <c r="I73" s="88">
        <f>I74+I75+I76+I77</f>
        <v>34</v>
      </c>
      <c r="J73" s="72"/>
      <c r="K73" s="73"/>
      <c r="L73" s="68" t="s">
        <v>25</v>
      </c>
      <c r="M73" s="113">
        <f>COUNTIF(G23:G68,"МС")</f>
        <v>32</v>
      </c>
    </row>
    <row r="74" spans="1:13" x14ac:dyDescent="0.25">
      <c r="A74" s="50" t="s">
        <v>125</v>
      </c>
      <c r="B74" s="8"/>
      <c r="C74" s="59"/>
      <c r="D74" s="8"/>
      <c r="E74" s="88"/>
      <c r="F74" s="77"/>
      <c r="G74" s="78"/>
      <c r="H74" s="57" t="s">
        <v>30</v>
      </c>
      <c r="I74" s="88">
        <f>COUNT(A23:A100)</f>
        <v>20</v>
      </c>
      <c r="J74" s="72"/>
      <c r="K74" s="73"/>
      <c r="L74" s="68" t="s">
        <v>34</v>
      </c>
      <c r="M74" s="113">
        <f>COUNTIF(G23:G68,"КМС")</f>
        <v>13</v>
      </c>
    </row>
    <row r="75" spans="1:13" x14ac:dyDescent="0.25">
      <c r="A75" s="50"/>
      <c r="B75" s="8"/>
      <c r="C75" s="59"/>
      <c r="D75" s="8"/>
      <c r="E75" s="39"/>
      <c r="F75" s="77"/>
      <c r="G75" s="78"/>
      <c r="H75" s="57" t="s">
        <v>43</v>
      </c>
      <c r="I75" s="88">
        <f>COUNTIF(A23:A99,"ЛИМ")</f>
        <v>0</v>
      </c>
      <c r="J75" s="72"/>
      <c r="K75" s="73"/>
      <c r="L75" s="68" t="s">
        <v>42</v>
      </c>
      <c r="M75" s="113">
        <f>COUNTIF(G23:G68,"1 СР")</f>
        <v>0</v>
      </c>
    </row>
    <row r="76" spans="1:13" x14ac:dyDescent="0.25">
      <c r="A76" s="50"/>
      <c r="B76" s="8"/>
      <c r="C76" s="8"/>
      <c r="D76" s="8"/>
      <c r="E76" s="39"/>
      <c r="F76" s="77"/>
      <c r="G76" s="78"/>
      <c r="H76" s="57" t="s">
        <v>31</v>
      </c>
      <c r="I76" s="88">
        <f>COUNTIF(A23:A99,"НФ")</f>
        <v>14</v>
      </c>
      <c r="J76" s="72"/>
      <c r="K76" s="73"/>
      <c r="L76" s="68" t="s">
        <v>49</v>
      </c>
      <c r="M76" s="113">
        <f>COUNTIF(G23:G68,"2 СР")</f>
        <v>0</v>
      </c>
    </row>
    <row r="77" spans="1:13" x14ac:dyDescent="0.25">
      <c r="A77" s="50"/>
      <c r="B77" s="8"/>
      <c r="C77" s="8"/>
      <c r="D77" s="8"/>
      <c r="E77" s="39"/>
      <c r="F77" s="77"/>
      <c r="G77" s="78"/>
      <c r="H77" s="57" t="s">
        <v>36</v>
      </c>
      <c r="I77" s="88">
        <f>COUNTIF(A23:A99,"ДСКВ")</f>
        <v>0</v>
      </c>
      <c r="J77" s="72"/>
      <c r="K77" s="73"/>
      <c r="L77" s="68" t="s">
        <v>50</v>
      </c>
      <c r="M77" s="113">
        <f>COUNTIF(G23:G69,"3 СР")</f>
        <v>0</v>
      </c>
    </row>
    <row r="78" spans="1:13" x14ac:dyDescent="0.25">
      <c r="A78" s="50"/>
      <c r="B78" s="8"/>
      <c r="C78" s="8"/>
      <c r="D78" s="8"/>
      <c r="E78" s="39"/>
      <c r="F78" s="79"/>
      <c r="G78" s="80"/>
      <c r="H78" s="57" t="s">
        <v>32</v>
      </c>
      <c r="I78" s="88">
        <f>COUNTIF(A23:A99,"НС")</f>
        <v>4</v>
      </c>
      <c r="J78" s="74"/>
      <c r="K78" s="75"/>
      <c r="L78" s="68"/>
      <c r="M78" s="58"/>
    </row>
    <row r="79" spans="1:13" ht="9.75" customHeight="1" x14ac:dyDescent="0.25">
      <c r="A79" s="21"/>
      <c r="B79" s="108"/>
      <c r="C79" s="108"/>
      <c r="M79" s="22"/>
    </row>
    <row r="80" spans="1:13" ht="15.5" x14ac:dyDescent="0.25">
      <c r="A80" s="170" t="s">
        <v>3</v>
      </c>
      <c r="B80" s="169"/>
      <c r="C80" s="169"/>
      <c r="D80" s="169"/>
      <c r="E80" s="169"/>
      <c r="F80" s="169" t="s">
        <v>13</v>
      </c>
      <c r="G80" s="169"/>
      <c r="H80" s="169"/>
      <c r="I80" s="169" t="s">
        <v>4</v>
      </c>
      <c r="J80" s="169"/>
      <c r="K80" s="169"/>
      <c r="L80" s="169" t="s">
        <v>126</v>
      </c>
      <c r="M80" s="174"/>
    </row>
    <row r="81" spans="1:13" x14ac:dyDescent="0.25">
      <c r="A81" s="163"/>
      <c r="B81" s="164"/>
      <c r="C81" s="164"/>
      <c r="D81" s="164"/>
      <c r="E81" s="164"/>
      <c r="F81" s="164"/>
      <c r="G81" s="171"/>
      <c r="H81" s="171"/>
      <c r="I81" s="171"/>
      <c r="J81" s="171"/>
      <c r="K81" s="171"/>
      <c r="L81" s="171"/>
      <c r="M81" s="172"/>
    </row>
    <row r="82" spans="1:13" x14ac:dyDescent="0.25">
      <c r="A82" s="109"/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1"/>
    </row>
    <row r="83" spans="1:13" x14ac:dyDescent="0.25">
      <c r="A83" s="109"/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1"/>
    </row>
    <row r="84" spans="1:13" x14ac:dyDescent="0.25">
      <c r="A84" s="163"/>
      <c r="B84" s="164"/>
      <c r="C84" s="164"/>
      <c r="D84" s="164"/>
      <c r="E84" s="164"/>
      <c r="F84" s="164"/>
      <c r="G84" s="164"/>
      <c r="H84" s="164"/>
      <c r="I84" s="164"/>
      <c r="J84" s="164"/>
      <c r="K84" s="164"/>
      <c r="L84" s="164"/>
      <c r="M84" s="173"/>
    </row>
    <row r="85" spans="1:13" x14ac:dyDescent="0.25">
      <c r="A85" s="163"/>
      <c r="B85" s="164"/>
      <c r="C85" s="164"/>
      <c r="D85" s="164"/>
      <c r="E85" s="164"/>
      <c r="F85" s="164"/>
      <c r="G85" s="165"/>
      <c r="H85" s="165"/>
      <c r="I85" s="165"/>
      <c r="J85" s="165"/>
      <c r="K85" s="165"/>
      <c r="L85" s="165"/>
      <c r="M85" s="166"/>
    </row>
    <row r="86" spans="1:13" ht="16" thickBot="1" x14ac:dyDescent="0.3">
      <c r="A86" s="167"/>
      <c r="B86" s="168"/>
      <c r="C86" s="168"/>
      <c r="D86" s="168"/>
      <c r="E86" s="168"/>
      <c r="F86" s="168" t="str">
        <f>H17</f>
        <v>Попова Е.В. (ВК, г. Воронеж)</v>
      </c>
      <c r="G86" s="168"/>
      <c r="H86" s="168"/>
      <c r="I86" s="168" t="str">
        <f>H18</f>
        <v>Воронов А.М. (1СК, г. Майкоп)</v>
      </c>
      <c r="J86" s="168"/>
      <c r="K86" s="168"/>
      <c r="L86" s="168" t="str">
        <f>H19</f>
        <v>Ширяева Н.С. (1СК, г. Майкоп)</v>
      </c>
      <c r="M86" s="175"/>
    </row>
    <row r="87" spans="1:13" ht="13.5" thickTop="1" x14ac:dyDescent="0.25"/>
  </sheetData>
  <mergeCells count="43">
    <mergeCell ref="A85:F85"/>
    <mergeCell ref="G85:M85"/>
    <mergeCell ref="A86:E86"/>
    <mergeCell ref="F80:H80"/>
    <mergeCell ref="F86:H86"/>
    <mergeCell ref="I80:K80"/>
    <mergeCell ref="I86:K86"/>
    <mergeCell ref="A80:E80"/>
    <mergeCell ref="A81:F81"/>
    <mergeCell ref="G81:M81"/>
    <mergeCell ref="A84:F84"/>
    <mergeCell ref="G84:M84"/>
    <mergeCell ref="L80:M80"/>
    <mergeCell ref="L86:M86"/>
    <mergeCell ref="A70:G70"/>
    <mergeCell ref="A15:H15"/>
    <mergeCell ref="I15:M15"/>
    <mergeCell ref="H70:M70"/>
    <mergeCell ref="M21:M22"/>
    <mergeCell ref="F21:F22"/>
    <mergeCell ref="L21:L22"/>
    <mergeCell ref="J21:J22"/>
    <mergeCell ref="K21:K22"/>
    <mergeCell ref="D21:D22"/>
    <mergeCell ref="E21:E22"/>
    <mergeCell ref="A21:A22"/>
    <mergeCell ref="B21:B22"/>
    <mergeCell ref="C21:C22"/>
    <mergeCell ref="G21:G22"/>
    <mergeCell ref="A1:M1"/>
    <mergeCell ref="A2:M2"/>
    <mergeCell ref="A3:M3"/>
    <mergeCell ref="A4:M4"/>
    <mergeCell ref="A5:M5"/>
    <mergeCell ref="H21:H22"/>
    <mergeCell ref="A6:M6"/>
    <mergeCell ref="A7:M7"/>
    <mergeCell ref="A9:M9"/>
    <mergeCell ref="A8:M8"/>
    <mergeCell ref="A12:M12"/>
    <mergeCell ref="A10:M10"/>
    <mergeCell ref="A11:M11"/>
    <mergeCell ref="I21:I22"/>
  </mergeCells>
  <conditionalFormatting sqref="B1 B6:B7 B9:B11 B13:B1048576">
    <cfRule type="duplicateValues" dxfId="15" priority="5"/>
  </conditionalFormatting>
  <conditionalFormatting sqref="B2">
    <cfRule type="duplicateValues" dxfId="14" priority="4"/>
  </conditionalFormatting>
  <conditionalFormatting sqref="B3">
    <cfRule type="duplicateValues" dxfId="13" priority="3"/>
  </conditionalFormatting>
  <conditionalFormatting sqref="B4">
    <cfRule type="duplicateValues" dxfId="12" priority="2"/>
  </conditionalFormatting>
  <printOptions horizontalCentered="1"/>
  <pageMargins left="0.19685039370078741" right="0.19685039370078741" top="0.9055118110236221" bottom="0.86614173228346458" header="0.15748031496062992" footer="0.11811023622047245"/>
  <pageSetup paperSize="256" scale="59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797B8-6D51-4B8B-8791-33EED9C78A8E}">
  <sheetPr>
    <tabColor theme="3" tint="-0.249977111117893"/>
    <pageSetUpPr fitToPage="1"/>
  </sheetPr>
  <dimension ref="A1:R70"/>
  <sheetViews>
    <sheetView view="pageBreakPreview" topLeftCell="A15" zoomScale="66" zoomScaleNormal="100" zoomScaleSheetLayoutView="66" workbookViewId="0">
      <selection activeCell="Q39" sqref="Q39"/>
    </sheetView>
  </sheetViews>
  <sheetFormatPr defaultColWidth="9.26953125" defaultRowHeight="13" x14ac:dyDescent="0.25"/>
  <cols>
    <col min="1" max="1" width="7" style="1" customWidth="1"/>
    <col min="2" max="2" width="7" style="108" customWidth="1"/>
    <col min="3" max="3" width="13.26953125" style="108" customWidth="1"/>
    <col min="4" max="4" width="5.1796875" style="15" hidden="1" customWidth="1"/>
    <col min="5" max="5" width="24.26953125" style="1" customWidth="1"/>
    <col min="6" max="6" width="11.7265625" style="1" customWidth="1"/>
    <col min="7" max="7" width="7.7265625" style="1" customWidth="1"/>
    <col min="8" max="8" width="22.453125" style="1" customWidth="1"/>
    <col min="9" max="9" width="14.36328125" style="1" customWidth="1"/>
    <col min="10" max="10" width="14.54296875" style="1" customWidth="1"/>
    <col min="11" max="11" width="12.1796875" style="69" customWidth="1"/>
    <col min="12" max="12" width="13.26953125" style="1" customWidth="1"/>
    <col min="13" max="13" width="27.08984375" style="1" customWidth="1"/>
    <col min="14" max="16384" width="9.26953125" style="1"/>
  </cols>
  <sheetData>
    <row r="1" spans="1:18" ht="20" customHeight="1" x14ac:dyDescent="0.25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</row>
    <row r="2" spans="1:18" ht="20" customHeight="1" x14ac:dyDescent="0.25">
      <c r="A2" s="143" t="s">
        <v>44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</row>
    <row r="3" spans="1:18" ht="20" customHeight="1" x14ac:dyDescent="0.25">
      <c r="A3" s="143" t="s">
        <v>11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</row>
    <row r="4" spans="1:18" ht="20" customHeight="1" x14ac:dyDescent="0.25">
      <c r="A4" s="143" t="s">
        <v>45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</row>
    <row r="5" spans="1:18" ht="8.5" customHeight="1" x14ac:dyDescent="0.3">
      <c r="A5" s="144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P5" s="34"/>
    </row>
    <row r="6" spans="1:18" s="2" customFormat="1" ht="28.5" x14ac:dyDescent="0.3">
      <c r="A6" s="131" t="s">
        <v>46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R6" s="34"/>
    </row>
    <row r="7" spans="1:18" s="2" customFormat="1" ht="18" customHeight="1" x14ac:dyDescent="0.25">
      <c r="A7" s="132" t="s">
        <v>18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</row>
    <row r="8" spans="1:18" s="2" customFormat="1" ht="4.5" customHeight="1" thickBot="1" x14ac:dyDescent="0.3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</row>
    <row r="9" spans="1:18" ht="19.5" customHeight="1" thickTop="1" x14ac:dyDescent="0.25">
      <c r="A9" s="133" t="s">
        <v>23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5"/>
    </row>
    <row r="10" spans="1:18" ht="18" customHeight="1" x14ac:dyDescent="0.25">
      <c r="A10" s="140" t="s">
        <v>91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2"/>
    </row>
    <row r="11" spans="1:18" ht="19.5" customHeight="1" x14ac:dyDescent="0.25">
      <c r="A11" s="140" t="s">
        <v>127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2"/>
    </row>
    <row r="12" spans="1:18" ht="5.25" customHeight="1" x14ac:dyDescent="0.25">
      <c r="A12" s="137"/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9"/>
    </row>
    <row r="13" spans="1:18" ht="14.5" x14ac:dyDescent="0.35">
      <c r="A13" s="60" t="s">
        <v>51</v>
      </c>
      <c r="B13" s="29"/>
      <c r="C13" s="29"/>
      <c r="D13" s="13"/>
      <c r="E13" s="93"/>
      <c r="F13" s="5"/>
      <c r="G13" s="5"/>
      <c r="H13" s="47" t="s">
        <v>167</v>
      </c>
      <c r="I13" s="5"/>
      <c r="J13" s="5"/>
      <c r="K13" s="61"/>
      <c r="L13" s="47"/>
      <c r="M13" s="90" t="s">
        <v>88</v>
      </c>
    </row>
    <row r="14" spans="1:18" ht="14.5" x14ac:dyDescent="0.25">
      <c r="A14" s="83" t="s">
        <v>84</v>
      </c>
      <c r="B14" s="17"/>
      <c r="C14" s="17"/>
      <c r="D14" s="14"/>
      <c r="E14" s="84"/>
      <c r="F14" s="6"/>
      <c r="G14" s="6"/>
      <c r="H14" s="94" t="s">
        <v>169</v>
      </c>
      <c r="I14" s="6"/>
      <c r="J14" s="6"/>
      <c r="K14" s="62"/>
      <c r="L14" s="94"/>
      <c r="M14" s="91" t="s">
        <v>89</v>
      </c>
    </row>
    <row r="15" spans="1:18" ht="14.5" x14ac:dyDescent="0.25">
      <c r="A15" s="147" t="s">
        <v>10</v>
      </c>
      <c r="B15" s="148"/>
      <c r="C15" s="148"/>
      <c r="D15" s="148"/>
      <c r="E15" s="148"/>
      <c r="F15" s="148"/>
      <c r="G15" s="148"/>
      <c r="H15" s="149"/>
      <c r="I15" s="150" t="s">
        <v>1</v>
      </c>
      <c r="J15" s="148"/>
      <c r="K15" s="148"/>
      <c r="L15" s="148"/>
      <c r="M15" s="151"/>
    </row>
    <row r="16" spans="1:18" ht="14.5" x14ac:dyDescent="0.25">
      <c r="A16" s="23" t="s">
        <v>19</v>
      </c>
      <c r="B16" s="19"/>
      <c r="C16" s="19"/>
      <c r="D16" s="16"/>
      <c r="E16" s="10"/>
      <c r="F16" s="11"/>
      <c r="G16" s="10"/>
      <c r="H16" s="12"/>
      <c r="I16" s="53" t="s">
        <v>90</v>
      </c>
      <c r="J16" s="7"/>
      <c r="K16" s="63"/>
      <c r="L16" s="7"/>
      <c r="M16" s="24"/>
    </row>
    <row r="17" spans="1:13" ht="14.5" x14ac:dyDescent="0.25">
      <c r="A17" s="23" t="s">
        <v>20</v>
      </c>
      <c r="B17" s="19"/>
      <c r="C17" s="19"/>
      <c r="D17" s="16"/>
      <c r="E17" s="9"/>
      <c r="F17" s="11"/>
      <c r="G17" s="10"/>
      <c r="H17" s="12" t="s">
        <v>85</v>
      </c>
      <c r="I17" s="53" t="s">
        <v>40</v>
      </c>
      <c r="J17" s="7"/>
      <c r="K17" s="63"/>
      <c r="L17" s="7"/>
      <c r="M17" s="52"/>
    </row>
    <row r="18" spans="1:13" ht="14.5" x14ac:dyDescent="0.25">
      <c r="A18" s="23" t="s">
        <v>21</v>
      </c>
      <c r="B18" s="19"/>
      <c r="C18" s="19"/>
      <c r="D18" s="16"/>
      <c r="E18" s="9"/>
      <c r="F18" s="11"/>
      <c r="G18" s="10"/>
      <c r="H18" s="12" t="s">
        <v>86</v>
      </c>
      <c r="I18" s="53" t="s">
        <v>41</v>
      </c>
      <c r="J18" s="7"/>
      <c r="K18" s="63"/>
      <c r="L18" s="7"/>
      <c r="M18" s="52"/>
    </row>
    <row r="19" spans="1:13" ht="16" thickBot="1" x14ac:dyDescent="0.3">
      <c r="A19" s="23" t="s">
        <v>17</v>
      </c>
      <c r="B19" s="20"/>
      <c r="C19" s="20"/>
      <c r="D19" s="25"/>
      <c r="E19" s="8"/>
      <c r="F19" s="8"/>
      <c r="G19" s="8"/>
      <c r="H19" s="12" t="s">
        <v>87</v>
      </c>
      <c r="I19" s="53" t="s">
        <v>39</v>
      </c>
      <c r="J19" s="7"/>
      <c r="K19" s="81">
        <v>80</v>
      </c>
      <c r="M19" s="24"/>
    </row>
    <row r="20" spans="1:13" ht="9.75" customHeight="1" thickTop="1" thickBot="1" x14ac:dyDescent="0.3">
      <c r="A20" s="40"/>
      <c r="B20" s="31"/>
      <c r="C20" s="31"/>
      <c r="D20" s="32"/>
      <c r="E20" s="30"/>
      <c r="F20" s="30"/>
      <c r="G20" s="30"/>
      <c r="H20" s="30"/>
      <c r="I20" s="30"/>
      <c r="J20" s="30"/>
      <c r="K20" s="64"/>
      <c r="L20" s="30"/>
      <c r="M20" s="41"/>
    </row>
    <row r="21" spans="1:13" s="3" customFormat="1" ht="21" customHeight="1" thickTop="1" x14ac:dyDescent="0.25">
      <c r="A21" s="161" t="s">
        <v>7</v>
      </c>
      <c r="B21" s="129" t="s">
        <v>14</v>
      </c>
      <c r="C21" s="129" t="s">
        <v>38</v>
      </c>
      <c r="D21" s="159" t="s">
        <v>12</v>
      </c>
      <c r="E21" s="129" t="s">
        <v>2</v>
      </c>
      <c r="F21" s="129" t="s">
        <v>37</v>
      </c>
      <c r="G21" s="129" t="s">
        <v>9</v>
      </c>
      <c r="H21" s="129" t="s">
        <v>15</v>
      </c>
      <c r="I21" s="129" t="s">
        <v>8</v>
      </c>
      <c r="J21" s="129" t="s">
        <v>27</v>
      </c>
      <c r="K21" s="157" t="s">
        <v>24</v>
      </c>
      <c r="L21" s="155" t="s">
        <v>26</v>
      </c>
      <c r="M21" s="153" t="s">
        <v>16</v>
      </c>
    </row>
    <row r="22" spans="1:13" s="3" customFormat="1" ht="13.5" customHeight="1" x14ac:dyDescent="0.25">
      <c r="A22" s="162"/>
      <c r="B22" s="130"/>
      <c r="C22" s="130"/>
      <c r="D22" s="160"/>
      <c r="E22" s="130"/>
      <c r="F22" s="130"/>
      <c r="G22" s="130"/>
      <c r="H22" s="130"/>
      <c r="I22" s="130"/>
      <c r="J22" s="130"/>
      <c r="K22" s="158"/>
      <c r="L22" s="156"/>
      <c r="M22" s="154"/>
    </row>
    <row r="23" spans="1:13" s="4" customFormat="1" ht="18.5" x14ac:dyDescent="0.25">
      <c r="A23" s="98">
        <v>1</v>
      </c>
      <c r="B23" s="48">
        <v>126</v>
      </c>
      <c r="C23" s="48">
        <v>10105092006</v>
      </c>
      <c r="D23" s="43"/>
      <c r="E23" s="49" t="s">
        <v>128</v>
      </c>
      <c r="F23" s="112">
        <v>38919</v>
      </c>
      <c r="G23" s="86" t="s">
        <v>34</v>
      </c>
      <c r="H23" s="106" t="s">
        <v>102</v>
      </c>
      <c r="I23" s="82">
        <v>8.8830999999999993E-2</v>
      </c>
      <c r="J23" s="82"/>
      <c r="K23" s="65">
        <f>$K$19/((I23*24))</f>
        <v>37.524437790110809</v>
      </c>
      <c r="L23" s="42"/>
      <c r="M23" s="46"/>
    </row>
    <row r="24" spans="1:13" s="4" customFormat="1" ht="18.5" x14ac:dyDescent="0.25">
      <c r="A24" s="44">
        <v>2</v>
      </c>
      <c r="B24" s="48">
        <v>115</v>
      </c>
      <c r="C24" s="48">
        <v>10104450186</v>
      </c>
      <c r="D24" s="43"/>
      <c r="E24" s="49" t="s">
        <v>129</v>
      </c>
      <c r="F24" s="112">
        <v>38405</v>
      </c>
      <c r="G24" s="86" t="s">
        <v>34</v>
      </c>
      <c r="H24" s="106" t="s">
        <v>59</v>
      </c>
      <c r="I24" s="82">
        <v>8.8830999999999993E-2</v>
      </c>
      <c r="J24" s="82">
        <f>I24-$I$23</f>
        <v>0</v>
      </c>
      <c r="K24" s="65">
        <f t="shared" ref="K24:K47" si="0">$K$19/((I24*24))</f>
        <v>37.524437790110809</v>
      </c>
      <c r="L24" s="42"/>
      <c r="M24" s="46"/>
    </row>
    <row r="25" spans="1:13" s="4" customFormat="1" ht="18.5" x14ac:dyDescent="0.25">
      <c r="A25" s="44">
        <v>3</v>
      </c>
      <c r="B25" s="45">
        <v>104</v>
      </c>
      <c r="C25" s="48">
        <v>10101383875</v>
      </c>
      <c r="D25" s="43"/>
      <c r="E25" s="49" t="s">
        <v>130</v>
      </c>
      <c r="F25" s="112">
        <v>38568</v>
      </c>
      <c r="G25" s="86" t="s">
        <v>25</v>
      </c>
      <c r="H25" s="106" t="s">
        <v>64</v>
      </c>
      <c r="I25" s="82">
        <v>8.8830999999999993E-2</v>
      </c>
      <c r="J25" s="82">
        <f t="shared" ref="J25:J47" si="1">I25-$I$23</f>
        <v>0</v>
      </c>
      <c r="K25" s="65">
        <f t="shared" si="0"/>
        <v>37.524437790110809</v>
      </c>
      <c r="L25" s="42"/>
      <c r="M25" s="46"/>
    </row>
    <row r="26" spans="1:13" s="4" customFormat="1" ht="18.5" x14ac:dyDescent="0.25">
      <c r="A26" s="44">
        <v>4</v>
      </c>
      <c r="B26" s="45">
        <v>113</v>
      </c>
      <c r="C26" s="48">
        <v>10094559422</v>
      </c>
      <c r="D26" s="43"/>
      <c r="E26" s="49" t="s">
        <v>131</v>
      </c>
      <c r="F26" s="112">
        <v>38505</v>
      </c>
      <c r="G26" s="86" t="s">
        <v>25</v>
      </c>
      <c r="H26" s="106" t="s">
        <v>64</v>
      </c>
      <c r="I26" s="82">
        <v>8.8888999999999996E-2</v>
      </c>
      <c r="J26" s="82">
        <f t="shared" si="1"/>
        <v>5.8000000000002494E-5</v>
      </c>
      <c r="K26" s="65">
        <f t="shared" si="0"/>
        <v>37.499953125058596</v>
      </c>
      <c r="L26" s="42"/>
      <c r="M26" s="46"/>
    </row>
    <row r="27" spans="1:13" s="4" customFormat="1" ht="18.5" x14ac:dyDescent="0.25">
      <c r="A27" s="44">
        <v>5</v>
      </c>
      <c r="B27" s="45">
        <v>108</v>
      </c>
      <c r="C27" s="48">
        <v>10093565473</v>
      </c>
      <c r="D27" s="43"/>
      <c r="E27" s="49" t="s">
        <v>132</v>
      </c>
      <c r="F27" s="112">
        <v>38388</v>
      </c>
      <c r="G27" s="86" t="s">
        <v>34</v>
      </c>
      <c r="H27" s="106" t="s">
        <v>64</v>
      </c>
      <c r="I27" s="82">
        <v>8.9005000000000001E-2</v>
      </c>
      <c r="J27" s="82">
        <f t="shared" si="1"/>
        <v>1.7400000000000748E-4</v>
      </c>
      <c r="K27" s="65">
        <f t="shared" si="0"/>
        <v>37.451079527367376</v>
      </c>
      <c r="L27" s="42"/>
      <c r="M27" s="46"/>
    </row>
    <row r="28" spans="1:13" s="4" customFormat="1" ht="18.5" x14ac:dyDescent="0.25">
      <c r="A28" s="44">
        <v>6</v>
      </c>
      <c r="B28" s="45">
        <v>102</v>
      </c>
      <c r="C28" s="48">
        <v>10111058920</v>
      </c>
      <c r="D28" s="43"/>
      <c r="E28" s="49" t="s">
        <v>133</v>
      </c>
      <c r="F28" s="112">
        <v>38947</v>
      </c>
      <c r="G28" s="86" t="s">
        <v>34</v>
      </c>
      <c r="H28" s="106" t="s">
        <v>64</v>
      </c>
      <c r="I28" s="82">
        <v>8.9085999999999999E-2</v>
      </c>
      <c r="J28" s="82">
        <f t="shared" si="1"/>
        <v>2.5500000000000522E-4</v>
      </c>
      <c r="K28" s="65">
        <f t="shared" si="0"/>
        <v>37.417027740984366</v>
      </c>
      <c r="L28" s="42"/>
      <c r="M28" s="95"/>
    </row>
    <row r="29" spans="1:13" s="4" customFormat="1" ht="18.5" x14ac:dyDescent="0.25">
      <c r="A29" s="44">
        <v>7</v>
      </c>
      <c r="B29" s="45">
        <v>101</v>
      </c>
      <c r="C29" s="48">
        <v>10094394926</v>
      </c>
      <c r="D29" s="43"/>
      <c r="E29" s="49" t="s">
        <v>134</v>
      </c>
      <c r="F29" s="112">
        <v>38595</v>
      </c>
      <c r="G29" s="86" t="s">
        <v>34</v>
      </c>
      <c r="H29" s="106" t="s">
        <v>64</v>
      </c>
      <c r="I29" s="82">
        <v>8.9085999999999999E-2</v>
      </c>
      <c r="J29" s="82">
        <f t="shared" si="1"/>
        <v>2.5500000000000522E-4</v>
      </c>
      <c r="K29" s="65">
        <f t="shared" si="0"/>
        <v>37.417027740984366</v>
      </c>
      <c r="L29" s="42"/>
      <c r="M29" s="46"/>
    </row>
    <row r="30" spans="1:13" s="4" customFormat="1" ht="18.5" x14ac:dyDescent="0.25">
      <c r="A30" s="44">
        <v>8</v>
      </c>
      <c r="B30" s="45">
        <v>107</v>
      </c>
      <c r="C30" s="48">
        <v>10111079330</v>
      </c>
      <c r="D30" s="43"/>
      <c r="E30" s="49" t="s">
        <v>135</v>
      </c>
      <c r="F30" s="112">
        <v>38979</v>
      </c>
      <c r="G30" s="86" t="s">
        <v>34</v>
      </c>
      <c r="H30" s="106" t="s">
        <v>64</v>
      </c>
      <c r="I30" s="82">
        <v>8.9085999999999999E-2</v>
      </c>
      <c r="J30" s="82">
        <f t="shared" si="1"/>
        <v>2.5500000000000522E-4</v>
      </c>
      <c r="K30" s="65">
        <f t="shared" si="0"/>
        <v>37.417027740984366</v>
      </c>
      <c r="L30" s="42"/>
      <c r="M30" s="46"/>
    </row>
    <row r="31" spans="1:13" s="4" customFormat="1" ht="18.5" x14ac:dyDescent="0.25">
      <c r="A31" s="44">
        <v>9</v>
      </c>
      <c r="B31" s="45">
        <v>109</v>
      </c>
      <c r="C31" s="48">
        <v>10092421378</v>
      </c>
      <c r="D31" s="43"/>
      <c r="E31" s="49" t="s">
        <v>136</v>
      </c>
      <c r="F31" s="112">
        <v>38855</v>
      </c>
      <c r="G31" s="86" t="s">
        <v>34</v>
      </c>
      <c r="H31" s="106" t="s">
        <v>64</v>
      </c>
      <c r="I31" s="82">
        <v>8.9085999999999999E-2</v>
      </c>
      <c r="J31" s="82">
        <f t="shared" si="1"/>
        <v>2.5500000000000522E-4</v>
      </c>
      <c r="K31" s="65">
        <f t="shared" si="0"/>
        <v>37.417027740984366</v>
      </c>
      <c r="L31" s="42"/>
      <c r="M31" s="46"/>
    </row>
    <row r="32" spans="1:13" s="4" customFormat="1" ht="18.5" x14ac:dyDescent="0.25">
      <c r="A32" s="44">
        <v>10</v>
      </c>
      <c r="B32" s="45">
        <v>119</v>
      </c>
      <c r="C32" s="48">
        <v>10114924368</v>
      </c>
      <c r="D32" s="43"/>
      <c r="E32" s="49" t="s">
        <v>137</v>
      </c>
      <c r="F32" s="112">
        <v>38762</v>
      </c>
      <c r="G32" s="86" t="s">
        <v>34</v>
      </c>
      <c r="H32" s="106" t="s">
        <v>57</v>
      </c>
      <c r="I32" s="82">
        <v>8.9085999999999999E-2</v>
      </c>
      <c r="J32" s="82">
        <f t="shared" si="1"/>
        <v>2.5500000000000522E-4</v>
      </c>
      <c r="K32" s="65">
        <f t="shared" si="0"/>
        <v>37.417027740984366</v>
      </c>
      <c r="L32" s="42"/>
      <c r="M32" s="46"/>
    </row>
    <row r="33" spans="1:13" s="4" customFormat="1" ht="18.5" x14ac:dyDescent="0.25">
      <c r="A33" s="44">
        <v>11</v>
      </c>
      <c r="B33" s="45">
        <v>122</v>
      </c>
      <c r="C33" s="48">
        <v>10119756483</v>
      </c>
      <c r="D33" s="43"/>
      <c r="E33" s="49" t="s">
        <v>138</v>
      </c>
      <c r="F33" s="112">
        <v>38441</v>
      </c>
      <c r="G33" s="86" t="s">
        <v>34</v>
      </c>
      <c r="H33" s="106" t="s">
        <v>55</v>
      </c>
      <c r="I33" s="82">
        <v>8.9085999999999999E-2</v>
      </c>
      <c r="J33" s="82">
        <f t="shared" si="1"/>
        <v>2.5500000000000522E-4</v>
      </c>
      <c r="K33" s="65">
        <f t="shared" si="0"/>
        <v>37.417027740984366</v>
      </c>
      <c r="L33" s="42"/>
      <c r="M33" s="46"/>
    </row>
    <row r="34" spans="1:13" s="4" customFormat="1" ht="18.5" x14ac:dyDescent="0.25">
      <c r="A34" s="44">
        <v>12</v>
      </c>
      <c r="B34" s="45">
        <v>100</v>
      </c>
      <c r="C34" s="48">
        <v>10083214765</v>
      </c>
      <c r="D34" s="43"/>
      <c r="E34" s="49" t="s">
        <v>139</v>
      </c>
      <c r="F34" s="112">
        <v>38652</v>
      </c>
      <c r="G34" s="86" t="s">
        <v>25</v>
      </c>
      <c r="H34" s="106" t="s">
        <v>64</v>
      </c>
      <c r="I34" s="82">
        <v>8.9235999999999996E-2</v>
      </c>
      <c r="J34" s="82">
        <f t="shared" si="1"/>
        <v>4.0500000000000258E-4</v>
      </c>
      <c r="K34" s="65">
        <f t="shared" si="0"/>
        <v>37.354132114094462</v>
      </c>
      <c r="L34" s="42"/>
      <c r="M34" s="46"/>
    </row>
    <row r="35" spans="1:13" s="4" customFormat="1" ht="18.5" x14ac:dyDescent="0.25">
      <c r="A35" s="44">
        <v>13</v>
      </c>
      <c r="B35" s="45">
        <v>114</v>
      </c>
      <c r="C35" s="48">
        <v>10077687078</v>
      </c>
      <c r="D35" s="43"/>
      <c r="E35" s="49" t="s">
        <v>140</v>
      </c>
      <c r="F35" s="112">
        <v>38562</v>
      </c>
      <c r="G35" s="86" t="s">
        <v>34</v>
      </c>
      <c r="H35" s="106" t="s">
        <v>58</v>
      </c>
      <c r="I35" s="82">
        <v>8.9235999999999996E-2</v>
      </c>
      <c r="J35" s="82">
        <f t="shared" si="1"/>
        <v>4.0500000000000258E-4</v>
      </c>
      <c r="K35" s="65">
        <f t="shared" si="0"/>
        <v>37.354132114094462</v>
      </c>
      <c r="L35" s="42"/>
      <c r="M35" s="46"/>
    </row>
    <row r="36" spans="1:13" s="4" customFormat="1" ht="18.5" x14ac:dyDescent="0.25">
      <c r="A36" s="44">
        <v>14</v>
      </c>
      <c r="B36" s="45">
        <v>116</v>
      </c>
      <c r="C36" s="48">
        <v>10104450792</v>
      </c>
      <c r="D36" s="43"/>
      <c r="E36" s="49" t="s">
        <v>141</v>
      </c>
      <c r="F36" s="112">
        <v>38473</v>
      </c>
      <c r="G36" s="86" t="s">
        <v>34</v>
      </c>
      <c r="H36" s="106" t="s">
        <v>59</v>
      </c>
      <c r="I36" s="82">
        <v>8.9235999999999996E-2</v>
      </c>
      <c r="J36" s="82">
        <f t="shared" si="1"/>
        <v>4.0500000000000258E-4</v>
      </c>
      <c r="K36" s="65">
        <f t="shared" si="0"/>
        <v>37.354132114094462</v>
      </c>
      <c r="L36" s="42"/>
      <c r="M36" s="46"/>
    </row>
    <row r="37" spans="1:13" s="4" customFormat="1" ht="18.5" x14ac:dyDescent="0.25">
      <c r="A37" s="44">
        <v>15</v>
      </c>
      <c r="B37" s="45">
        <v>106</v>
      </c>
      <c r="C37" s="48">
        <v>10111016480</v>
      </c>
      <c r="D37" s="43"/>
      <c r="E37" s="49" t="s">
        <v>142</v>
      </c>
      <c r="F37" s="112">
        <v>38870</v>
      </c>
      <c r="G37" s="86" t="s">
        <v>34</v>
      </c>
      <c r="H37" s="106" t="s">
        <v>64</v>
      </c>
      <c r="I37" s="82">
        <v>8.9235999999999996E-2</v>
      </c>
      <c r="J37" s="82">
        <f t="shared" si="1"/>
        <v>4.0500000000000258E-4</v>
      </c>
      <c r="K37" s="65">
        <f t="shared" si="0"/>
        <v>37.354132114094462</v>
      </c>
      <c r="L37" s="42"/>
      <c r="M37" s="95"/>
    </row>
    <row r="38" spans="1:13" s="4" customFormat="1" ht="18.5" x14ac:dyDescent="0.25">
      <c r="A38" s="44">
        <v>16</v>
      </c>
      <c r="B38" s="45">
        <v>103</v>
      </c>
      <c r="C38" s="48">
        <v>10101387010</v>
      </c>
      <c r="D38" s="43"/>
      <c r="E38" s="49" t="s">
        <v>143</v>
      </c>
      <c r="F38" s="112">
        <v>38387</v>
      </c>
      <c r="G38" s="86" t="s">
        <v>25</v>
      </c>
      <c r="H38" s="106" t="s">
        <v>64</v>
      </c>
      <c r="I38" s="82">
        <v>8.9235999999999996E-2</v>
      </c>
      <c r="J38" s="82">
        <f t="shared" si="1"/>
        <v>4.0500000000000258E-4</v>
      </c>
      <c r="K38" s="65">
        <f t="shared" si="0"/>
        <v>37.354132114094462</v>
      </c>
      <c r="L38" s="42"/>
      <c r="M38" s="46"/>
    </row>
    <row r="39" spans="1:13" s="4" customFormat="1" ht="18.5" x14ac:dyDescent="0.25">
      <c r="A39" s="44">
        <v>17</v>
      </c>
      <c r="B39" s="45">
        <v>117</v>
      </c>
      <c r="C39" s="48">
        <v>10140425365</v>
      </c>
      <c r="D39" s="43"/>
      <c r="E39" s="49" t="s">
        <v>144</v>
      </c>
      <c r="F39" s="112">
        <v>38528</v>
      </c>
      <c r="G39" s="86" t="s">
        <v>42</v>
      </c>
      <c r="H39" s="106" t="s">
        <v>56</v>
      </c>
      <c r="I39" s="82">
        <v>8.9235999999999996E-2</v>
      </c>
      <c r="J39" s="82">
        <f t="shared" si="1"/>
        <v>4.0500000000000258E-4</v>
      </c>
      <c r="K39" s="65">
        <f t="shared" si="0"/>
        <v>37.354132114094462</v>
      </c>
      <c r="L39" s="42"/>
      <c r="M39" s="46"/>
    </row>
    <row r="40" spans="1:13" s="4" customFormat="1" ht="18.5" customHeight="1" x14ac:dyDescent="0.25">
      <c r="A40" s="44">
        <v>18</v>
      </c>
      <c r="B40" s="45">
        <v>118</v>
      </c>
      <c r="C40" s="48">
        <v>10108261680</v>
      </c>
      <c r="D40" s="43"/>
      <c r="E40" s="49" t="s">
        <v>145</v>
      </c>
      <c r="F40" s="112">
        <v>38525</v>
      </c>
      <c r="G40" s="86" t="s">
        <v>34</v>
      </c>
      <c r="H40" s="106" t="s">
        <v>146</v>
      </c>
      <c r="I40" s="82">
        <v>8.9918999999999999E-2</v>
      </c>
      <c r="J40" s="82">
        <f t="shared" si="1"/>
        <v>1.0880000000000056E-3</v>
      </c>
      <c r="K40" s="65">
        <f t="shared" si="0"/>
        <v>37.070400397394685</v>
      </c>
      <c r="L40" s="42"/>
      <c r="M40" s="95" t="s">
        <v>160</v>
      </c>
    </row>
    <row r="41" spans="1:13" s="4" customFormat="1" ht="18.5" x14ac:dyDescent="0.25">
      <c r="A41" s="44">
        <v>19</v>
      </c>
      <c r="B41" s="45">
        <v>124</v>
      </c>
      <c r="C41" s="48">
        <v>10103845352</v>
      </c>
      <c r="D41" s="43"/>
      <c r="E41" s="49" t="s">
        <v>147</v>
      </c>
      <c r="F41" s="112">
        <v>38893</v>
      </c>
      <c r="G41" s="86" t="s">
        <v>42</v>
      </c>
      <c r="H41" s="106" t="s">
        <v>55</v>
      </c>
      <c r="I41" s="82">
        <v>8.9918999999999999E-2</v>
      </c>
      <c r="J41" s="82">
        <f t="shared" si="1"/>
        <v>1.0880000000000056E-3</v>
      </c>
      <c r="K41" s="65">
        <f t="shared" si="0"/>
        <v>37.070400397394685</v>
      </c>
      <c r="L41" s="42"/>
      <c r="M41" s="46"/>
    </row>
    <row r="42" spans="1:13" s="4" customFormat="1" ht="18.5" x14ac:dyDescent="0.25">
      <c r="A42" s="44">
        <v>20</v>
      </c>
      <c r="B42" s="45">
        <v>121</v>
      </c>
      <c r="C42" s="48">
        <v>10096561157</v>
      </c>
      <c r="D42" s="43"/>
      <c r="E42" s="49" t="s">
        <v>148</v>
      </c>
      <c r="F42" s="112">
        <v>38946</v>
      </c>
      <c r="G42" s="86" t="s">
        <v>34</v>
      </c>
      <c r="H42" s="106" t="s">
        <v>62</v>
      </c>
      <c r="I42" s="82">
        <v>8.9918999999999999E-2</v>
      </c>
      <c r="J42" s="82">
        <f t="shared" si="1"/>
        <v>1.0880000000000056E-3</v>
      </c>
      <c r="K42" s="65">
        <f t="shared" si="0"/>
        <v>37.070400397394685</v>
      </c>
      <c r="L42" s="42"/>
      <c r="M42" s="46"/>
    </row>
    <row r="43" spans="1:13" s="4" customFormat="1" ht="18.5" x14ac:dyDescent="0.25">
      <c r="A43" s="44">
        <v>21</v>
      </c>
      <c r="B43" s="45">
        <v>105</v>
      </c>
      <c r="C43" s="48">
        <v>10116088368</v>
      </c>
      <c r="D43" s="43"/>
      <c r="E43" s="49" t="s">
        <v>149</v>
      </c>
      <c r="F43" s="112">
        <v>39045</v>
      </c>
      <c r="G43" s="86" t="s">
        <v>34</v>
      </c>
      <c r="H43" s="106" t="s">
        <v>64</v>
      </c>
      <c r="I43" s="82">
        <v>9.0277999999999997E-2</v>
      </c>
      <c r="J43" s="82">
        <f t="shared" si="1"/>
        <v>1.4470000000000038E-3</v>
      </c>
      <c r="K43" s="65">
        <f t="shared" si="0"/>
        <v>36.92298603572668</v>
      </c>
      <c r="L43" s="42"/>
      <c r="M43" s="46"/>
    </row>
    <row r="44" spans="1:13" s="4" customFormat="1" ht="18.5" x14ac:dyDescent="0.25">
      <c r="A44" s="44">
        <v>22</v>
      </c>
      <c r="B44" s="45">
        <v>123</v>
      </c>
      <c r="C44" s="48">
        <v>10126045319</v>
      </c>
      <c r="D44" s="43"/>
      <c r="E44" s="49" t="s">
        <v>150</v>
      </c>
      <c r="F44" s="112">
        <v>38921</v>
      </c>
      <c r="G44" s="86" t="s">
        <v>42</v>
      </c>
      <c r="H44" s="106" t="s">
        <v>55</v>
      </c>
      <c r="I44" s="82">
        <v>9.0277999999999997E-2</v>
      </c>
      <c r="J44" s="82">
        <f t="shared" si="1"/>
        <v>1.4470000000000038E-3</v>
      </c>
      <c r="K44" s="65">
        <f t="shared" si="0"/>
        <v>36.92298603572668</v>
      </c>
      <c r="L44" s="42"/>
      <c r="M44" s="46"/>
    </row>
    <row r="45" spans="1:13" s="4" customFormat="1" ht="18.5" x14ac:dyDescent="0.25">
      <c r="A45" s="44">
        <v>23</v>
      </c>
      <c r="B45" s="45">
        <v>110</v>
      </c>
      <c r="C45" s="48">
        <v>10094924079</v>
      </c>
      <c r="D45" s="43"/>
      <c r="E45" s="49" t="s">
        <v>151</v>
      </c>
      <c r="F45" s="112">
        <v>38788</v>
      </c>
      <c r="G45" s="86" t="s">
        <v>34</v>
      </c>
      <c r="H45" s="106" t="s">
        <v>64</v>
      </c>
      <c r="I45" s="82">
        <v>9.0277999999999997E-2</v>
      </c>
      <c r="J45" s="82">
        <f t="shared" si="1"/>
        <v>1.4470000000000038E-3</v>
      </c>
      <c r="K45" s="65">
        <f t="shared" si="0"/>
        <v>36.92298603572668</v>
      </c>
      <c r="L45" s="42"/>
      <c r="M45" s="46"/>
    </row>
    <row r="46" spans="1:13" s="4" customFormat="1" ht="31" x14ac:dyDescent="0.25">
      <c r="A46" s="44">
        <v>24</v>
      </c>
      <c r="B46" s="45">
        <v>125</v>
      </c>
      <c r="C46" s="48">
        <v>10105908624</v>
      </c>
      <c r="D46" s="43"/>
      <c r="E46" s="49" t="s">
        <v>152</v>
      </c>
      <c r="F46" s="112">
        <v>38896</v>
      </c>
      <c r="G46" s="86" t="s">
        <v>34</v>
      </c>
      <c r="H46" s="106" t="s">
        <v>102</v>
      </c>
      <c r="I46" s="82">
        <v>9.0277999999999997E-2</v>
      </c>
      <c r="J46" s="82">
        <f t="shared" si="1"/>
        <v>1.4470000000000038E-3</v>
      </c>
      <c r="K46" s="65">
        <f t="shared" si="0"/>
        <v>36.92298603572668</v>
      </c>
      <c r="L46" s="42"/>
      <c r="M46" s="46"/>
    </row>
    <row r="47" spans="1:13" s="4" customFormat="1" ht="18.5" x14ac:dyDescent="0.25">
      <c r="A47" s="44">
        <v>25</v>
      </c>
      <c r="B47" s="45">
        <v>130</v>
      </c>
      <c r="C47" s="48">
        <v>10091170179</v>
      </c>
      <c r="D47" s="43"/>
      <c r="E47" s="49" t="s">
        <v>153</v>
      </c>
      <c r="F47" s="112">
        <v>38712</v>
      </c>
      <c r="G47" s="86" t="s">
        <v>25</v>
      </c>
      <c r="H47" s="106" t="s">
        <v>62</v>
      </c>
      <c r="I47" s="82">
        <v>9.0277999999999997E-2</v>
      </c>
      <c r="J47" s="82">
        <f t="shared" si="1"/>
        <v>1.4470000000000038E-3</v>
      </c>
      <c r="K47" s="65">
        <f t="shared" si="0"/>
        <v>36.92298603572668</v>
      </c>
      <c r="L47" s="42"/>
      <c r="M47" s="46"/>
    </row>
    <row r="48" spans="1:13" s="4" customFormat="1" ht="18.5" x14ac:dyDescent="0.25">
      <c r="A48" s="44" t="s">
        <v>48</v>
      </c>
      <c r="B48" s="45">
        <v>120</v>
      </c>
      <c r="C48" s="48">
        <v>10120121851</v>
      </c>
      <c r="D48" s="43"/>
      <c r="E48" s="49" t="s">
        <v>154</v>
      </c>
      <c r="F48" s="112">
        <v>39020</v>
      </c>
      <c r="G48" s="86" t="s">
        <v>42</v>
      </c>
      <c r="H48" s="106" t="s">
        <v>57</v>
      </c>
      <c r="I48" s="82"/>
      <c r="J48" s="82"/>
      <c r="K48" s="65"/>
      <c r="L48" s="42"/>
      <c r="M48" s="46"/>
    </row>
    <row r="49" spans="1:13" s="4" customFormat="1" ht="18.5" x14ac:dyDescent="0.25">
      <c r="A49" s="44" t="s">
        <v>48</v>
      </c>
      <c r="B49" s="45">
        <v>127</v>
      </c>
      <c r="C49" s="48">
        <v>10115074720</v>
      </c>
      <c r="D49" s="43"/>
      <c r="E49" s="49" t="s">
        <v>155</v>
      </c>
      <c r="F49" s="112">
        <v>39052</v>
      </c>
      <c r="G49" s="86" t="s">
        <v>34</v>
      </c>
      <c r="H49" s="106" t="s">
        <v>102</v>
      </c>
      <c r="I49" s="82"/>
      <c r="J49" s="82"/>
      <c r="K49" s="65"/>
      <c r="L49" s="42"/>
      <c r="M49" s="46"/>
    </row>
    <row r="50" spans="1:13" s="4" customFormat="1" ht="18.5" x14ac:dyDescent="0.25">
      <c r="A50" s="44" t="s">
        <v>47</v>
      </c>
      <c r="B50" s="45">
        <v>128</v>
      </c>
      <c r="C50" s="48">
        <v>10101512403</v>
      </c>
      <c r="D50" s="43"/>
      <c r="E50" s="49" t="s">
        <v>156</v>
      </c>
      <c r="F50" s="112">
        <v>38681</v>
      </c>
      <c r="G50" s="86" t="s">
        <v>42</v>
      </c>
      <c r="H50" s="106" t="s">
        <v>60</v>
      </c>
      <c r="I50" s="82"/>
      <c r="J50" s="82"/>
      <c r="K50" s="65"/>
      <c r="L50" s="42"/>
      <c r="M50" s="46"/>
    </row>
    <row r="51" spans="1:13" s="4" customFormat="1" ht="19" thickBot="1" x14ac:dyDescent="0.3">
      <c r="A51" s="99" t="s">
        <v>47</v>
      </c>
      <c r="B51" s="100">
        <v>129</v>
      </c>
      <c r="C51" s="101">
        <v>10116019559</v>
      </c>
      <c r="D51" s="102"/>
      <c r="E51" s="103" t="s">
        <v>157</v>
      </c>
      <c r="F51" s="114">
        <v>38553</v>
      </c>
      <c r="G51" s="104" t="s">
        <v>42</v>
      </c>
      <c r="H51" s="107" t="s">
        <v>60</v>
      </c>
      <c r="I51" s="96"/>
      <c r="J51" s="96"/>
      <c r="K51" s="85"/>
      <c r="L51" s="97"/>
      <c r="M51" s="105"/>
    </row>
    <row r="52" spans="1:13" ht="9" customHeight="1" thickTop="1" thickBot="1" x14ac:dyDescent="0.35">
      <c r="A52" s="35"/>
      <c r="B52" s="36"/>
      <c r="C52" s="36"/>
      <c r="D52" s="37"/>
      <c r="E52" s="38"/>
      <c r="F52" s="26"/>
      <c r="G52" s="27"/>
      <c r="H52" s="28"/>
      <c r="I52" s="33"/>
      <c r="J52" s="33"/>
      <c r="K52" s="66"/>
      <c r="L52" s="33"/>
      <c r="M52" s="33"/>
    </row>
    <row r="53" spans="1:13" ht="15" thickTop="1" x14ac:dyDescent="0.25">
      <c r="A53" s="145" t="s">
        <v>5</v>
      </c>
      <c r="B53" s="146"/>
      <c r="C53" s="146"/>
      <c r="D53" s="146"/>
      <c r="E53" s="146"/>
      <c r="F53" s="146"/>
      <c r="G53" s="146"/>
      <c r="H53" s="146" t="s">
        <v>6</v>
      </c>
      <c r="I53" s="146"/>
      <c r="J53" s="146"/>
      <c r="K53" s="146"/>
      <c r="L53" s="146"/>
      <c r="M53" s="152"/>
    </row>
    <row r="54" spans="1:13" x14ac:dyDescent="0.25">
      <c r="A54" s="50" t="s">
        <v>122</v>
      </c>
      <c r="B54" s="51"/>
      <c r="C54" s="54"/>
      <c r="D54" s="51"/>
      <c r="E54" s="92"/>
      <c r="F54" s="70"/>
      <c r="G54" s="76"/>
      <c r="H54" s="55" t="s">
        <v>35</v>
      </c>
      <c r="I54" s="87">
        <v>10</v>
      </c>
      <c r="J54" s="70"/>
      <c r="K54" s="71"/>
      <c r="L54" s="67" t="s">
        <v>33</v>
      </c>
      <c r="M54" s="113">
        <f>COUNTIF(G23:G51,"ЗМС")</f>
        <v>0</v>
      </c>
    </row>
    <row r="55" spans="1:13" x14ac:dyDescent="0.25">
      <c r="A55" s="50" t="s">
        <v>123</v>
      </c>
      <c r="B55" s="8"/>
      <c r="C55" s="56"/>
      <c r="D55" s="8"/>
      <c r="E55" s="89"/>
      <c r="F55" s="77"/>
      <c r="G55" s="78"/>
      <c r="H55" s="57" t="s">
        <v>28</v>
      </c>
      <c r="I55" s="88">
        <f>I56+I61</f>
        <v>29</v>
      </c>
      <c r="J55" s="72"/>
      <c r="K55" s="73"/>
      <c r="L55" s="68" t="s">
        <v>22</v>
      </c>
      <c r="M55" s="113">
        <f>COUNTIF(G23:G51,"МСМК")</f>
        <v>0</v>
      </c>
    </row>
    <row r="56" spans="1:13" x14ac:dyDescent="0.25">
      <c r="A56" s="50" t="s">
        <v>124</v>
      </c>
      <c r="B56" s="8"/>
      <c r="C56" s="59"/>
      <c r="D56" s="8"/>
      <c r="E56" s="88"/>
      <c r="F56" s="77"/>
      <c r="G56" s="78"/>
      <c r="H56" s="57" t="s">
        <v>29</v>
      </c>
      <c r="I56" s="88">
        <f>I57+I58+I59+I60</f>
        <v>27</v>
      </c>
      <c r="J56" s="72"/>
      <c r="K56" s="73"/>
      <c r="L56" s="68" t="s">
        <v>25</v>
      </c>
      <c r="M56" s="113">
        <f>COUNTIF(G23:G51,"МС")</f>
        <v>5</v>
      </c>
    </row>
    <row r="57" spans="1:13" x14ac:dyDescent="0.25">
      <c r="A57" s="50" t="s">
        <v>125</v>
      </c>
      <c r="B57" s="8"/>
      <c r="C57" s="59"/>
      <c r="D57" s="8"/>
      <c r="E57" s="88"/>
      <c r="F57" s="77"/>
      <c r="G57" s="78"/>
      <c r="H57" s="57" t="s">
        <v>30</v>
      </c>
      <c r="I57" s="88">
        <f>COUNT(A23:A83)</f>
        <v>25</v>
      </c>
      <c r="J57" s="72"/>
      <c r="K57" s="73"/>
      <c r="L57" s="68" t="s">
        <v>34</v>
      </c>
      <c r="M57" s="113">
        <f>COUNTIF(G23:G51,"КМС")</f>
        <v>18</v>
      </c>
    </row>
    <row r="58" spans="1:13" x14ac:dyDescent="0.25">
      <c r="A58" s="50"/>
      <c r="B58" s="8"/>
      <c r="C58" s="59"/>
      <c r="D58" s="8"/>
      <c r="E58" s="39"/>
      <c r="F58" s="77"/>
      <c r="G58" s="78"/>
      <c r="H58" s="57" t="s">
        <v>43</v>
      </c>
      <c r="I58" s="88">
        <f>COUNTIF(A23:A82,"ЛИМ")</f>
        <v>0</v>
      </c>
      <c r="J58" s="72"/>
      <c r="K58" s="73"/>
      <c r="L58" s="68" t="s">
        <v>42</v>
      </c>
      <c r="M58" s="113">
        <f>COUNTIF(G23:G51,"1 СР")</f>
        <v>6</v>
      </c>
    </row>
    <row r="59" spans="1:13" x14ac:dyDescent="0.25">
      <c r="A59" s="50"/>
      <c r="B59" s="8"/>
      <c r="C59" s="8"/>
      <c r="D59" s="8"/>
      <c r="E59" s="39"/>
      <c r="F59" s="77"/>
      <c r="G59" s="78"/>
      <c r="H59" s="57" t="s">
        <v>31</v>
      </c>
      <c r="I59" s="88">
        <f>COUNTIF(A23:A82,"НФ")</f>
        <v>2</v>
      </c>
      <c r="J59" s="72"/>
      <c r="K59" s="73"/>
      <c r="L59" s="68" t="s">
        <v>49</v>
      </c>
      <c r="M59" s="113">
        <f>COUNTIF(G23:G51,"2 СР")</f>
        <v>0</v>
      </c>
    </row>
    <row r="60" spans="1:13" x14ac:dyDescent="0.25">
      <c r="A60" s="50"/>
      <c r="B60" s="8"/>
      <c r="C60" s="8"/>
      <c r="D60" s="8"/>
      <c r="E60" s="39"/>
      <c r="F60" s="77"/>
      <c r="G60" s="78"/>
      <c r="H60" s="57" t="s">
        <v>36</v>
      </c>
      <c r="I60" s="88">
        <f>COUNTIF(A23:A82,"ДСКВ")</f>
        <v>0</v>
      </c>
      <c r="J60" s="72"/>
      <c r="K60" s="73"/>
      <c r="L60" s="68" t="s">
        <v>50</v>
      </c>
      <c r="M60" s="113">
        <f>COUNTIF(G23:G52,"3 СР")</f>
        <v>0</v>
      </c>
    </row>
    <row r="61" spans="1:13" x14ac:dyDescent="0.25">
      <c r="A61" s="50"/>
      <c r="B61" s="8"/>
      <c r="C61" s="8"/>
      <c r="D61" s="8"/>
      <c r="E61" s="39"/>
      <c r="F61" s="79"/>
      <c r="G61" s="80"/>
      <c r="H61" s="57" t="s">
        <v>32</v>
      </c>
      <c r="I61" s="88">
        <f>COUNTIF(A23:A99,"НС")</f>
        <v>2</v>
      </c>
      <c r="J61" s="74"/>
      <c r="K61" s="75"/>
      <c r="L61" s="68"/>
      <c r="M61" s="58"/>
    </row>
    <row r="62" spans="1:13" ht="9.75" customHeight="1" x14ac:dyDescent="0.25">
      <c r="A62" s="21"/>
      <c r="M62" s="22"/>
    </row>
    <row r="63" spans="1:13" ht="15.5" x14ac:dyDescent="0.25">
      <c r="A63" s="170" t="s">
        <v>3</v>
      </c>
      <c r="B63" s="169"/>
      <c r="C63" s="169"/>
      <c r="D63" s="169"/>
      <c r="E63" s="169"/>
      <c r="F63" s="169" t="s">
        <v>13</v>
      </c>
      <c r="G63" s="169"/>
      <c r="H63" s="169"/>
      <c r="I63" s="169" t="s">
        <v>4</v>
      </c>
      <c r="J63" s="169"/>
      <c r="K63" s="169"/>
      <c r="L63" s="169" t="s">
        <v>126</v>
      </c>
      <c r="M63" s="174"/>
    </row>
    <row r="64" spans="1:13" x14ac:dyDescent="0.25">
      <c r="A64" s="163"/>
      <c r="B64" s="164"/>
      <c r="C64" s="164"/>
      <c r="D64" s="164"/>
      <c r="E64" s="164"/>
      <c r="F64" s="164"/>
      <c r="G64" s="171"/>
      <c r="H64" s="171"/>
      <c r="I64" s="171"/>
      <c r="J64" s="171"/>
      <c r="K64" s="171"/>
      <c r="L64" s="171"/>
      <c r="M64" s="172"/>
    </row>
    <row r="65" spans="1:13" x14ac:dyDescent="0.25">
      <c r="A65" s="109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1"/>
    </row>
    <row r="66" spans="1:13" x14ac:dyDescent="0.25">
      <c r="A66" s="109"/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1"/>
    </row>
    <row r="67" spans="1:13" x14ac:dyDescent="0.25">
      <c r="A67" s="163"/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73"/>
    </row>
    <row r="68" spans="1:13" x14ac:dyDescent="0.25">
      <c r="A68" s="163"/>
      <c r="B68" s="164"/>
      <c r="C68" s="164"/>
      <c r="D68" s="164"/>
      <c r="E68" s="164"/>
      <c r="F68" s="164"/>
      <c r="G68" s="165"/>
      <c r="H68" s="165"/>
      <c r="I68" s="165"/>
      <c r="J68" s="165"/>
      <c r="K68" s="165"/>
      <c r="L68" s="165"/>
      <c r="M68" s="166"/>
    </row>
    <row r="69" spans="1:13" ht="16" thickBot="1" x14ac:dyDescent="0.3">
      <c r="A69" s="167"/>
      <c r="B69" s="168"/>
      <c r="C69" s="168"/>
      <c r="D69" s="168"/>
      <c r="E69" s="168"/>
      <c r="F69" s="168" t="str">
        <f>H17</f>
        <v>Попова Е.В. (ВК, г. Воронеж)</v>
      </c>
      <c r="G69" s="168"/>
      <c r="H69" s="168"/>
      <c r="I69" s="168" t="str">
        <f>H18</f>
        <v>Воронов А.М. (1СК, г. Майкоп)</v>
      </c>
      <c r="J69" s="168"/>
      <c r="K69" s="168"/>
      <c r="L69" s="168" t="str">
        <f>H19</f>
        <v>Ширяева Н.С. (1СК, г. Майкоп)</v>
      </c>
      <c r="M69" s="175"/>
    </row>
    <row r="70" spans="1:13" ht="13.5" thickTop="1" x14ac:dyDescent="0.25"/>
  </sheetData>
  <mergeCells count="43">
    <mergeCell ref="A12:M12"/>
    <mergeCell ref="A1:M1"/>
    <mergeCell ref="A2:M2"/>
    <mergeCell ref="A3:M3"/>
    <mergeCell ref="A4:M4"/>
    <mergeCell ref="A5:M5"/>
    <mergeCell ref="A6:M6"/>
    <mergeCell ref="A7:M7"/>
    <mergeCell ref="A8:M8"/>
    <mergeCell ref="A9:M9"/>
    <mergeCell ref="A10:M10"/>
    <mergeCell ref="A11:M11"/>
    <mergeCell ref="A15:H15"/>
    <mergeCell ref="I15:M15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A63:E63"/>
    <mergeCell ref="F63:H63"/>
    <mergeCell ref="I63:K63"/>
    <mergeCell ref="L63:M63"/>
    <mergeCell ref="A53:G53"/>
    <mergeCell ref="H53:M53"/>
    <mergeCell ref="A69:E69"/>
    <mergeCell ref="F69:H69"/>
    <mergeCell ref="I69:K69"/>
    <mergeCell ref="L69:M69"/>
    <mergeCell ref="A64:F64"/>
    <mergeCell ref="G64:M64"/>
    <mergeCell ref="A67:F67"/>
    <mergeCell ref="G67:M67"/>
    <mergeCell ref="A68:F68"/>
    <mergeCell ref="G68:M68"/>
  </mergeCells>
  <conditionalFormatting sqref="B1 B6:B7 B9:B11 B13:B1048576">
    <cfRule type="duplicateValues" dxfId="11" priority="5"/>
  </conditionalFormatting>
  <conditionalFormatting sqref="B2">
    <cfRule type="duplicateValues" dxfId="10" priority="4"/>
  </conditionalFormatting>
  <conditionalFormatting sqref="B3">
    <cfRule type="duplicateValues" dxfId="9" priority="3"/>
  </conditionalFormatting>
  <conditionalFormatting sqref="B4">
    <cfRule type="duplicateValues" dxfId="8" priority="2"/>
  </conditionalFormatting>
  <printOptions horizontalCentered="1"/>
  <pageMargins left="0.19685039370078741" right="0.19685039370078741" top="0.9055118110236221" bottom="0.86614173228346458" header="0.15748031496062992" footer="0.11811023622047245"/>
  <pageSetup paperSize="256" scale="58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D0AC5-0ED3-4238-9E48-60D53F99513F}">
  <sheetPr>
    <tabColor theme="3" tint="-0.249977111117893"/>
    <pageSetUpPr fitToPage="1"/>
  </sheetPr>
  <dimension ref="A1:R88"/>
  <sheetViews>
    <sheetView tabSelected="1" view="pageBreakPreview" topLeftCell="A53" zoomScale="66" zoomScaleNormal="100" zoomScaleSheetLayoutView="66" workbookViewId="0">
      <selection activeCell="P63" sqref="P63"/>
    </sheetView>
  </sheetViews>
  <sheetFormatPr defaultColWidth="9.26953125" defaultRowHeight="13" x14ac:dyDescent="0.25"/>
  <cols>
    <col min="1" max="1" width="7" style="1" customWidth="1"/>
    <col min="2" max="2" width="7" style="108" customWidth="1"/>
    <col min="3" max="3" width="13.26953125" style="108" customWidth="1"/>
    <col min="4" max="4" width="5.1796875" style="15" hidden="1" customWidth="1"/>
    <col min="5" max="5" width="27.1796875" style="1" customWidth="1"/>
    <col min="6" max="6" width="11.7265625" style="1" customWidth="1"/>
    <col min="7" max="7" width="7.7265625" style="1" customWidth="1"/>
    <col min="8" max="8" width="22.453125" style="1" customWidth="1"/>
    <col min="9" max="9" width="14.36328125" style="1" customWidth="1"/>
    <col min="10" max="10" width="14.54296875" style="1" customWidth="1"/>
    <col min="11" max="11" width="12.1796875" style="69" customWidth="1"/>
    <col min="12" max="12" width="13.26953125" style="1" customWidth="1"/>
    <col min="13" max="13" width="26.54296875" style="1" customWidth="1"/>
    <col min="14" max="16384" width="9.26953125" style="1"/>
  </cols>
  <sheetData>
    <row r="1" spans="1:18" ht="20" customHeight="1" x14ac:dyDescent="0.25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</row>
    <row r="2" spans="1:18" ht="20" customHeight="1" x14ac:dyDescent="0.25">
      <c r="A2" s="143" t="s">
        <v>44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</row>
    <row r="3" spans="1:18" ht="20" customHeight="1" x14ac:dyDescent="0.25">
      <c r="A3" s="143" t="s">
        <v>11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</row>
    <row r="4" spans="1:18" ht="20" customHeight="1" x14ac:dyDescent="0.25">
      <c r="A4" s="143" t="s">
        <v>45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</row>
    <row r="5" spans="1:18" ht="8.5" customHeight="1" x14ac:dyDescent="0.3">
      <c r="A5" s="144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P5" s="34"/>
    </row>
    <row r="6" spans="1:18" s="2" customFormat="1" ht="28.5" x14ac:dyDescent="0.3">
      <c r="A6" s="131" t="s">
        <v>46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R6" s="34"/>
    </row>
    <row r="7" spans="1:18" s="2" customFormat="1" ht="18" customHeight="1" x14ac:dyDescent="0.25">
      <c r="A7" s="132" t="s">
        <v>18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</row>
    <row r="8" spans="1:18" s="2" customFormat="1" ht="4.5" customHeight="1" thickBot="1" x14ac:dyDescent="0.3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</row>
    <row r="9" spans="1:18" ht="19.5" customHeight="1" thickTop="1" x14ac:dyDescent="0.25">
      <c r="A9" s="133" t="s">
        <v>23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5"/>
    </row>
    <row r="10" spans="1:18" ht="18" customHeight="1" x14ac:dyDescent="0.25">
      <c r="A10" s="140" t="s">
        <v>53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2"/>
    </row>
    <row r="11" spans="1:18" ht="19.5" customHeight="1" x14ac:dyDescent="0.25">
      <c r="A11" s="140" t="s">
        <v>54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2"/>
    </row>
    <row r="12" spans="1:18" ht="5.25" customHeight="1" x14ac:dyDescent="0.25">
      <c r="A12" s="137"/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9"/>
    </row>
    <row r="13" spans="1:18" ht="14.5" x14ac:dyDescent="0.35">
      <c r="A13" s="60" t="s">
        <v>51</v>
      </c>
      <c r="B13" s="29"/>
      <c r="C13" s="29"/>
      <c r="D13" s="13"/>
      <c r="E13" s="93"/>
      <c r="F13" s="5"/>
      <c r="G13" s="5"/>
      <c r="H13" s="47" t="s">
        <v>167</v>
      </c>
      <c r="I13" s="5"/>
      <c r="J13" s="5"/>
      <c r="K13" s="61"/>
      <c r="L13" s="47"/>
      <c r="M13" s="90" t="s">
        <v>52</v>
      </c>
    </row>
    <row r="14" spans="1:18" ht="14.5" x14ac:dyDescent="0.25">
      <c r="A14" s="83" t="s">
        <v>158</v>
      </c>
      <c r="B14" s="17"/>
      <c r="C14" s="17"/>
      <c r="D14" s="14"/>
      <c r="E14" s="84"/>
      <c r="F14" s="6"/>
      <c r="G14" s="6"/>
      <c r="H14" s="94" t="s">
        <v>170</v>
      </c>
      <c r="I14" s="6"/>
      <c r="J14" s="6"/>
      <c r="K14" s="62"/>
      <c r="L14" s="94"/>
      <c r="M14" s="91" t="s">
        <v>89</v>
      </c>
    </row>
    <row r="15" spans="1:18" ht="14.5" x14ac:dyDescent="0.25">
      <c r="A15" s="147" t="s">
        <v>10</v>
      </c>
      <c r="B15" s="148"/>
      <c r="C15" s="148"/>
      <c r="D15" s="148"/>
      <c r="E15" s="148"/>
      <c r="F15" s="148"/>
      <c r="G15" s="148"/>
      <c r="H15" s="149"/>
      <c r="I15" s="150" t="s">
        <v>1</v>
      </c>
      <c r="J15" s="148"/>
      <c r="K15" s="148"/>
      <c r="L15" s="148"/>
      <c r="M15" s="151"/>
    </row>
    <row r="16" spans="1:18" ht="14.5" x14ac:dyDescent="0.25">
      <c r="A16" s="23" t="s">
        <v>19</v>
      </c>
      <c r="B16" s="19"/>
      <c r="C16" s="19"/>
      <c r="D16" s="16"/>
      <c r="E16" s="10"/>
      <c r="F16" s="11"/>
      <c r="G16" s="10"/>
      <c r="H16" s="12"/>
      <c r="I16" s="53" t="s">
        <v>90</v>
      </c>
      <c r="J16" s="7"/>
      <c r="K16" s="63"/>
      <c r="L16" s="7"/>
      <c r="M16" s="24"/>
    </row>
    <row r="17" spans="1:13" ht="14.5" x14ac:dyDescent="0.25">
      <c r="A17" s="23" t="s">
        <v>20</v>
      </c>
      <c r="B17" s="19"/>
      <c r="C17" s="19"/>
      <c r="D17" s="16"/>
      <c r="E17" s="9"/>
      <c r="F17" s="11"/>
      <c r="G17" s="10"/>
      <c r="H17" s="12" t="s">
        <v>85</v>
      </c>
      <c r="I17" s="53" t="s">
        <v>40</v>
      </c>
      <c r="J17" s="7"/>
      <c r="K17" s="63"/>
      <c r="L17" s="7"/>
      <c r="M17" s="52"/>
    </row>
    <row r="18" spans="1:13" ht="14.5" x14ac:dyDescent="0.25">
      <c r="A18" s="23" t="s">
        <v>21</v>
      </c>
      <c r="B18" s="19"/>
      <c r="C18" s="19"/>
      <c r="D18" s="16"/>
      <c r="E18" s="9"/>
      <c r="F18" s="11"/>
      <c r="G18" s="10"/>
      <c r="H18" s="12" t="s">
        <v>86</v>
      </c>
      <c r="I18" s="53" t="s">
        <v>41</v>
      </c>
      <c r="J18" s="7"/>
      <c r="K18" s="63"/>
      <c r="L18" s="7"/>
      <c r="M18" s="52"/>
    </row>
    <row r="19" spans="1:13" ht="16" thickBot="1" x14ac:dyDescent="0.3">
      <c r="A19" s="23" t="s">
        <v>17</v>
      </c>
      <c r="B19" s="20"/>
      <c r="C19" s="20"/>
      <c r="D19" s="25"/>
      <c r="E19" s="8"/>
      <c r="F19" s="8"/>
      <c r="G19" s="8"/>
      <c r="H19" s="12" t="s">
        <v>87</v>
      </c>
      <c r="I19" s="53" t="s">
        <v>39</v>
      </c>
      <c r="J19" s="7"/>
      <c r="K19" s="81">
        <v>100</v>
      </c>
      <c r="M19" s="24" t="s">
        <v>159</v>
      </c>
    </row>
    <row r="20" spans="1:13" ht="9.75" customHeight="1" thickTop="1" thickBot="1" x14ac:dyDescent="0.3">
      <c r="A20" s="40"/>
      <c r="B20" s="31"/>
      <c r="C20" s="31"/>
      <c r="D20" s="32"/>
      <c r="E20" s="30"/>
      <c r="F20" s="30"/>
      <c r="G20" s="30"/>
      <c r="H20" s="30"/>
      <c r="I20" s="30"/>
      <c r="J20" s="30"/>
      <c r="K20" s="64"/>
      <c r="L20" s="30"/>
      <c r="M20" s="41"/>
    </row>
    <row r="21" spans="1:13" s="3" customFormat="1" ht="21" customHeight="1" thickTop="1" x14ac:dyDescent="0.25">
      <c r="A21" s="161" t="s">
        <v>7</v>
      </c>
      <c r="B21" s="129" t="s">
        <v>14</v>
      </c>
      <c r="C21" s="129" t="s">
        <v>38</v>
      </c>
      <c r="D21" s="159" t="s">
        <v>12</v>
      </c>
      <c r="E21" s="129" t="s">
        <v>2</v>
      </c>
      <c r="F21" s="129" t="s">
        <v>37</v>
      </c>
      <c r="G21" s="129" t="s">
        <v>9</v>
      </c>
      <c r="H21" s="129" t="s">
        <v>15</v>
      </c>
      <c r="I21" s="129" t="s">
        <v>8</v>
      </c>
      <c r="J21" s="129" t="s">
        <v>27</v>
      </c>
      <c r="K21" s="157" t="s">
        <v>24</v>
      </c>
      <c r="L21" s="155" t="s">
        <v>26</v>
      </c>
      <c r="M21" s="153" t="s">
        <v>16</v>
      </c>
    </row>
    <row r="22" spans="1:13" s="3" customFormat="1" ht="13.5" customHeight="1" x14ac:dyDescent="0.25">
      <c r="A22" s="162"/>
      <c r="B22" s="130"/>
      <c r="C22" s="130"/>
      <c r="D22" s="160"/>
      <c r="E22" s="130"/>
      <c r="F22" s="130"/>
      <c r="G22" s="130"/>
      <c r="H22" s="130"/>
      <c r="I22" s="130"/>
      <c r="J22" s="130"/>
      <c r="K22" s="158"/>
      <c r="L22" s="156"/>
      <c r="M22" s="154"/>
    </row>
    <row r="23" spans="1:13" s="4" customFormat="1" ht="18.5" x14ac:dyDescent="0.25">
      <c r="A23" s="98" t="s">
        <v>175</v>
      </c>
      <c r="B23" s="48">
        <v>14</v>
      </c>
      <c r="C23" s="48">
        <v>10010177910</v>
      </c>
      <c r="D23" s="43"/>
      <c r="E23" s="49" t="s">
        <v>95</v>
      </c>
      <c r="F23" s="112">
        <v>36045</v>
      </c>
      <c r="G23" s="86" t="s">
        <v>22</v>
      </c>
      <c r="H23" s="106" t="s">
        <v>93</v>
      </c>
      <c r="I23" s="82">
        <v>0.11157400000000001</v>
      </c>
      <c r="J23" s="82"/>
      <c r="K23" s="65">
        <f>$K$19/((I23*24))</f>
        <v>37.344423133226975</v>
      </c>
      <c r="L23" s="42"/>
      <c r="M23" s="46"/>
    </row>
    <row r="24" spans="1:13" s="4" customFormat="1" ht="18.5" x14ac:dyDescent="0.25">
      <c r="A24" s="44" t="s">
        <v>175</v>
      </c>
      <c r="B24" s="48">
        <v>17</v>
      </c>
      <c r="C24" s="48">
        <v>10061141912</v>
      </c>
      <c r="D24" s="43"/>
      <c r="E24" s="49" t="s">
        <v>108</v>
      </c>
      <c r="F24" s="112">
        <v>37761</v>
      </c>
      <c r="G24" s="86" t="s">
        <v>25</v>
      </c>
      <c r="H24" s="106" t="s">
        <v>93</v>
      </c>
      <c r="I24" s="82">
        <v>0.111597</v>
      </c>
      <c r="J24" s="82">
        <f>I24-$I$23</f>
        <v>2.2999999999995246E-5</v>
      </c>
      <c r="K24" s="65">
        <f t="shared" ref="K24:K50" si="0">$K$19/((I24*24))</f>
        <v>37.336726495037205</v>
      </c>
      <c r="L24" s="42"/>
      <c r="M24" s="46"/>
    </row>
    <row r="25" spans="1:13" s="4" customFormat="1" ht="18.5" x14ac:dyDescent="0.25">
      <c r="A25" s="44">
        <v>1</v>
      </c>
      <c r="B25" s="45">
        <v>47</v>
      </c>
      <c r="C25" s="48">
        <v>10093888708</v>
      </c>
      <c r="D25" s="43"/>
      <c r="E25" s="49" t="s">
        <v>73</v>
      </c>
      <c r="F25" s="112">
        <v>36544</v>
      </c>
      <c r="G25" s="86" t="s">
        <v>25</v>
      </c>
      <c r="H25" s="106" t="s">
        <v>55</v>
      </c>
      <c r="I25" s="82">
        <v>0.111597</v>
      </c>
      <c r="J25" s="82">
        <f t="shared" ref="J25:J67" si="1">I25-$I$23</f>
        <v>2.2999999999995246E-5</v>
      </c>
      <c r="K25" s="65">
        <f t="shared" si="0"/>
        <v>37.336726495037205</v>
      </c>
      <c r="L25" s="42"/>
      <c r="M25" s="46"/>
    </row>
    <row r="26" spans="1:13" s="4" customFormat="1" ht="18.5" x14ac:dyDescent="0.25">
      <c r="A26" s="44" t="s">
        <v>175</v>
      </c>
      <c r="B26" s="45">
        <v>18</v>
      </c>
      <c r="C26" s="48">
        <v>10015978813</v>
      </c>
      <c r="D26" s="43"/>
      <c r="E26" s="49" t="s">
        <v>96</v>
      </c>
      <c r="F26" s="112">
        <v>36825</v>
      </c>
      <c r="G26" s="86" t="s">
        <v>25</v>
      </c>
      <c r="H26" s="106" t="s">
        <v>93</v>
      </c>
      <c r="I26" s="82">
        <v>0.111597</v>
      </c>
      <c r="J26" s="82">
        <f t="shared" si="1"/>
        <v>2.2999999999995246E-5</v>
      </c>
      <c r="K26" s="65">
        <f t="shared" si="0"/>
        <v>37.336726495037205</v>
      </c>
      <c r="L26" s="42"/>
      <c r="M26" s="46"/>
    </row>
    <row r="27" spans="1:13" s="4" customFormat="1" ht="18.5" x14ac:dyDescent="0.25">
      <c r="A27" s="44">
        <v>2</v>
      </c>
      <c r="B27" s="45">
        <v>38</v>
      </c>
      <c r="C27" s="48">
        <v>10036015070</v>
      </c>
      <c r="D27" s="43"/>
      <c r="E27" s="49" t="s">
        <v>82</v>
      </c>
      <c r="F27" s="112">
        <v>36912</v>
      </c>
      <c r="G27" s="86" t="s">
        <v>25</v>
      </c>
      <c r="H27" s="106" t="s">
        <v>62</v>
      </c>
      <c r="I27" s="82">
        <v>0.111597</v>
      </c>
      <c r="J27" s="82">
        <f t="shared" si="1"/>
        <v>2.2999999999995246E-5</v>
      </c>
      <c r="K27" s="65">
        <f t="shared" si="0"/>
        <v>37.336726495037205</v>
      </c>
      <c r="L27" s="42"/>
      <c r="M27" s="46"/>
    </row>
    <row r="28" spans="1:13" s="4" customFormat="1" ht="18.5" x14ac:dyDescent="0.25">
      <c r="A28" s="44">
        <v>3</v>
      </c>
      <c r="B28" s="45">
        <v>37</v>
      </c>
      <c r="C28" s="48">
        <v>10034955245</v>
      </c>
      <c r="D28" s="43"/>
      <c r="E28" s="49" t="s">
        <v>83</v>
      </c>
      <c r="F28" s="112">
        <v>36753</v>
      </c>
      <c r="G28" s="86" t="s">
        <v>25</v>
      </c>
      <c r="H28" s="106" t="s">
        <v>62</v>
      </c>
      <c r="I28" s="82">
        <v>0.111597</v>
      </c>
      <c r="J28" s="82">
        <f t="shared" si="1"/>
        <v>2.2999999999995246E-5</v>
      </c>
      <c r="K28" s="65">
        <f t="shared" si="0"/>
        <v>37.336726495037205</v>
      </c>
      <c r="L28" s="42"/>
      <c r="M28" s="95" t="s">
        <v>165</v>
      </c>
    </row>
    <row r="29" spans="1:13" s="4" customFormat="1" ht="18.5" x14ac:dyDescent="0.25">
      <c r="A29" s="44">
        <v>4</v>
      </c>
      <c r="B29" s="45">
        <v>41</v>
      </c>
      <c r="C29" s="48">
        <v>10023524807</v>
      </c>
      <c r="D29" s="43"/>
      <c r="E29" s="49" t="s">
        <v>120</v>
      </c>
      <c r="F29" s="112">
        <v>36182</v>
      </c>
      <c r="G29" s="86" t="s">
        <v>25</v>
      </c>
      <c r="H29" s="106" t="s">
        <v>55</v>
      </c>
      <c r="I29" s="82">
        <v>0.111597</v>
      </c>
      <c r="J29" s="82">
        <f t="shared" si="1"/>
        <v>2.2999999999995246E-5</v>
      </c>
      <c r="K29" s="65">
        <f t="shared" si="0"/>
        <v>37.336726495037205</v>
      </c>
      <c r="L29" s="42"/>
      <c r="M29" s="46"/>
    </row>
    <row r="30" spans="1:13" s="4" customFormat="1" ht="18.5" x14ac:dyDescent="0.25">
      <c r="A30" s="44" t="s">
        <v>175</v>
      </c>
      <c r="B30" s="45">
        <v>20</v>
      </c>
      <c r="C30" s="48">
        <v>10076721122</v>
      </c>
      <c r="D30" s="43"/>
      <c r="E30" s="49" t="s">
        <v>109</v>
      </c>
      <c r="F30" s="112">
        <v>38089</v>
      </c>
      <c r="G30" s="86" t="s">
        <v>25</v>
      </c>
      <c r="H30" s="106" t="s">
        <v>93</v>
      </c>
      <c r="I30" s="82">
        <v>0.111597</v>
      </c>
      <c r="J30" s="82">
        <f t="shared" si="1"/>
        <v>2.2999999999995246E-5</v>
      </c>
      <c r="K30" s="65">
        <f t="shared" si="0"/>
        <v>37.336726495037205</v>
      </c>
      <c r="L30" s="42"/>
      <c r="M30" s="46"/>
    </row>
    <row r="31" spans="1:13" s="4" customFormat="1" ht="18.5" x14ac:dyDescent="0.25">
      <c r="A31" s="44">
        <v>5</v>
      </c>
      <c r="B31" s="45">
        <v>36</v>
      </c>
      <c r="C31" s="48">
        <v>10036014666</v>
      </c>
      <c r="D31" s="43"/>
      <c r="E31" s="49" t="s">
        <v>99</v>
      </c>
      <c r="F31" s="112">
        <v>37544</v>
      </c>
      <c r="G31" s="86" t="s">
        <v>25</v>
      </c>
      <c r="H31" s="106" t="s">
        <v>100</v>
      </c>
      <c r="I31" s="82">
        <v>0.111597</v>
      </c>
      <c r="J31" s="82">
        <f t="shared" si="1"/>
        <v>2.2999999999995246E-5</v>
      </c>
      <c r="K31" s="65">
        <f t="shared" si="0"/>
        <v>37.336726495037205</v>
      </c>
      <c r="L31" s="42"/>
      <c r="M31" s="46"/>
    </row>
    <row r="32" spans="1:13" s="4" customFormat="1" ht="18.5" x14ac:dyDescent="0.25">
      <c r="A32" s="44">
        <v>6</v>
      </c>
      <c r="B32" s="45">
        <v>28</v>
      </c>
      <c r="C32" s="48">
        <v>10034989193</v>
      </c>
      <c r="D32" s="43"/>
      <c r="E32" s="49" t="s">
        <v>75</v>
      </c>
      <c r="F32" s="112">
        <v>36445</v>
      </c>
      <c r="G32" s="86" t="s">
        <v>25</v>
      </c>
      <c r="H32" s="106" t="s">
        <v>56</v>
      </c>
      <c r="I32" s="82">
        <v>0.111597</v>
      </c>
      <c r="J32" s="82">
        <f t="shared" si="1"/>
        <v>2.2999999999995246E-5</v>
      </c>
      <c r="K32" s="65">
        <f t="shared" si="0"/>
        <v>37.336726495037205</v>
      </c>
      <c r="L32" s="42"/>
      <c r="M32" s="46"/>
    </row>
    <row r="33" spans="1:13" s="4" customFormat="1" ht="18.5" x14ac:dyDescent="0.25">
      <c r="A33" s="44">
        <v>7</v>
      </c>
      <c r="B33" s="45">
        <v>44</v>
      </c>
      <c r="C33" s="48">
        <v>10083910640</v>
      </c>
      <c r="D33" s="43"/>
      <c r="E33" s="49" t="s">
        <v>107</v>
      </c>
      <c r="F33" s="112">
        <v>38225</v>
      </c>
      <c r="G33" s="86" t="s">
        <v>25</v>
      </c>
      <c r="H33" s="106" t="s">
        <v>102</v>
      </c>
      <c r="I33" s="82">
        <v>0.111597</v>
      </c>
      <c r="J33" s="82">
        <f t="shared" si="1"/>
        <v>2.2999999999995246E-5</v>
      </c>
      <c r="K33" s="65">
        <f t="shared" si="0"/>
        <v>37.336726495037205</v>
      </c>
      <c r="L33" s="42"/>
      <c r="M33" s="46"/>
    </row>
    <row r="34" spans="1:13" s="4" customFormat="1" ht="18.5" x14ac:dyDescent="0.25">
      <c r="A34" s="44" t="s">
        <v>175</v>
      </c>
      <c r="B34" s="45">
        <v>15</v>
      </c>
      <c r="C34" s="48">
        <v>10009049171</v>
      </c>
      <c r="D34" s="43"/>
      <c r="E34" s="49" t="s">
        <v>98</v>
      </c>
      <c r="F34" s="112">
        <v>34961</v>
      </c>
      <c r="G34" s="86" t="s">
        <v>25</v>
      </c>
      <c r="H34" s="106" t="s">
        <v>93</v>
      </c>
      <c r="I34" s="82">
        <v>0.111597</v>
      </c>
      <c r="J34" s="82">
        <f t="shared" si="1"/>
        <v>2.2999999999995246E-5</v>
      </c>
      <c r="K34" s="65">
        <f t="shared" si="0"/>
        <v>37.336726495037205</v>
      </c>
      <c r="L34" s="42"/>
      <c r="M34" s="46"/>
    </row>
    <row r="35" spans="1:13" s="4" customFormat="1" ht="18.5" x14ac:dyDescent="0.25">
      <c r="A35" s="44">
        <v>8</v>
      </c>
      <c r="B35" s="45">
        <v>12</v>
      </c>
      <c r="C35" s="48">
        <v>10077478833</v>
      </c>
      <c r="D35" s="43"/>
      <c r="E35" s="49" t="s">
        <v>163</v>
      </c>
      <c r="F35" s="112">
        <v>37484</v>
      </c>
      <c r="G35" s="86" t="s">
        <v>25</v>
      </c>
      <c r="H35" s="106" t="s">
        <v>64</v>
      </c>
      <c r="I35" s="82">
        <v>0.111597</v>
      </c>
      <c r="J35" s="82">
        <f t="shared" si="1"/>
        <v>2.2999999999995246E-5</v>
      </c>
      <c r="K35" s="65">
        <f t="shared" si="0"/>
        <v>37.336726495037205</v>
      </c>
      <c r="L35" s="42"/>
      <c r="M35" s="46"/>
    </row>
    <row r="36" spans="1:13" s="4" customFormat="1" ht="18.5" x14ac:dyDescent="0.25">
      <c r="A36" s="44">
        <v>9</v>
      </c>
      <c r="B36" s="45">
        <v>4</v>
      </c>
      <c r="C36" s="48">
        <v>10050875369</v>
      </c>
      <c r="D36" s="43"/>
      <c r="E36" s="49" t="s">
        <v>67</v>
      </c>
      <c r="F36" s="112">
        <v>37306</v>
      </c>
      <c r="G36" s="86" t="s">
        <v>25</v>
      </c>
      <c r="H36" s="106" t="s">
        <v>64</v>
      </c>
      <c r="I36" s="82">
        <v>0.111597</v>
      </c>
      <c r="J36" s="82">
        <f t="shared" si="1"/>
        <v>2.2999999999995246E-5</v>
      </c>
      <c r="K36" s="65">
        <f t="shared" si="0"/>
        <v>37.336726495037205</v>
      </c>
      <c r="L36" s="42"/>
      <c r="M36" s="46"/>
    </row>
    <row r="37" spans="1:13" s="4" customFormat="1" ht="18.5" x14ac:dyDescent="0.25">
      <c r="A37" s="44">
        <v>10</v>
      </c>
      <c r="B37" s="45">
        <v>49</v>
      </c>
      <c r="C37" s="48">
        <v>10036017393</v>
      </c>
      <c r="D37" s="43"/>
      <c r="E37" s="49" t="s">
        <v>72</v>
      </c>
      <c r="F37" s="112">
        <v>37128</v>
      </c>
      <c r="G37" s="86" t="s">
        <v>25</v>
      </c>
      <c r="H37" s="106" t="s">
        <v>55</v>
      </c>
      <c r="I37" s="82">
        <v>0.111597</v>
      </c>
      <c r="J37" s="82">
        <f t="shared" si="1"/>
        <v>2.2999999999995246E-5</v>
      </c>
      <c r="K37" s="65">
        <f t="shared" si="0"/>
        <v>37.336726495037205</v>
      </c>
      <c r="L37" s="42"/>
      <c r="M37" s="95"/>
    </row>
    <row r="38" spans="1:13" s="4" customFormat="1" ht="18.5" x14ac:dyDescent="0.25">
      <c r="A38" s="44">
        <v>11</v>
      </c>
      <c r="B38" s="45">
        <v>13</v>
      </c>
      <c r="C38" s="48">
        <v>10079777026</v>
      </c>
      <c r="D38" s="43"/>
      <c r="E38" s="49" t="s">
        <v>164</v>
      </c>
      <c r="F38" s="112">
        <v>38050</v>
      </c>
      <c r="G38" s="86" t="s">
        <v>34</v>
      </c>
      <c r="H38" s="106" t="s">
        <v>64</v>
      </c>
      <c r="I38" s="82">
        <v>0.111597</v>
      </c>
      <c r="J38" s="82">
        <f t="shared" si="1"/>
        <v>2.2999999999995246E-5</v>
      </c>
      <c r="K38" s="65">
        <f t="shared" si="0"/>
        <v>37.336726495037205</v>
      </c>
      <c r="L38" s="42"/>
      <c r="M38" s="46"/>
    </row>
    <row r="39" spans="1:13" s="4" customFormat="1" ht="18.5" x14ac:dyDescent="0.25">
      <c r="A39" s="44">
        <v>12</v>
      </c>
      <c r="B39" s="45">
        <v>45</v>
      </c>
      <c r="C39" s="48">
        <v>10083910539</v>
      </c>
      <c r="D39" s="43"/>
      <c r="E39" s="49" t="s">
        <v>106</v>
      </c>
      <c r="F39" s="112">
        <v>38225</v>
      </c>
      <c r="G39" s="86" t="s">
        <v>25</v>
      </c>
      <c r="H39" s="106" t="s">
        <v>102</v>
      </c>
      <c r="I39" s="82">
        <v>0.111597</v>
      </c>
      <c r="J39" s="82">
        <f t="shared" si="1"/>
        <v>2.2999999999995246E-5</v>
      </c>
      <c r="K39" s="65">
        <f t="shared" si="0"/>
        <v>37.336726495037205</v>
      </c>
      <c r="L39" s="42"/>
      <c r="M39" s="46"/>
    </row>
    <row r="40" spans="1:13" s="4" customFormat="1" ht="18.5" x14ac:dyDescent="0.25">
      <c r="A40" s="44">
        <v>13</v>
      </c>
      <c r="B40" s="45">
        <v>43</v>
      </c>
      <c r="C40" s="48">
        <v>10034947868</v>
      </c>
      <c r="D40" s="43"/>
      <c r="E40" s="49" t="s">
        <v>101</v>
      </c>
      <c r="F40" s="112">
        <v>36839</v>
      </c>
      <c r="G40" s="86" t="s">
        <v>25</v>
      </c>
      <c r="H40" s="106" t="s">
        <v>102</v>
      </c>
      <c r="I40" s="82">
        <v>0.111597</v>
      </c>
      <c r="J40" s="82">
        <f t="shared" si="1"/>
        <v>2.2999999999995246E-5</v>
      </c>
      <c r="K40" s="65">
        <f t="shared" si="0"/>
        <v>37.336726495037205</v>
      </c>
      <c r="L40" s="42"/>
      <c r="M40" s="95"/>
    </row>
    <row r="41" spans="1:13" s="4" customFormat="1" ht="18.5" x14ac:dyDescent="0.25">
      <c r="A41" s="44">
        <v>14</v>
      </c>
      <c r="B41" s="45">
        <v>34</v>
      </c>
      <c r="C41" s="48">
        <v>10082146856</v>
      </c>
      <c r="D41" s="43"/>
      <c r="E41" s="49" t="s">
        <v>111</v>
      </c>
      <c r="F41" s="112">
        <v>38316</v>
      </c>
      <c r="G41" s="86" t="s">
        <v>34</v>
      </c>
      <c r="H41" s="106" t="s">
        <v>57</v>
      </c>
      <c r="I41" s="82">
        <v>0.111597</v>
      </c>
      <c r="J41" s="82">
        <f t="shared" si="1"/>
        <v>2.2999999999995246E-5</v>
      </c>
      <c r="K41" s="65">
        <f t="shared" si="0"/>
        <v>37.336726495037205</v>
      </c>
      <c r="L41" s="42"/>
      <c r="M41" s="46"/>
    </row>
    <row r="42" spans="1:13" s="4" customFormat="1" ht="18.5" x14ac:dyDescent="0.25">
      <c r="A42" s="44">
        <v>15</v>
      </c>
      <c r="B42" s="45">
        <v>31</v>
      </c>
      <c r="C42" s="48">
        <v>10036059328</v>
      </c>
      <c r="D42" s="43"/>
      <c r="E42" s="49" t="s">
        <v>103</v>
      </c>
      <c r="F42" s="112">
        <v>37004</v>
      </c>
      <c r="G42" s="86" t="s">
        <v>25</v>
      </c>
      <c r="H42" s="106" t="s">
        <v>104</v>
      </c>
      <c r="I42" s="82">
        <v>0.111597</v>
      </c>
      <c r="J42" s="82">
        <f t="shared" si="1"/>
        <v>2.2999999999995246E-5</v>
      </c>
      <c r="K42" s="65">
        <f t="shared" si="0"/>
        <v>37.336726495037205</v>
      </c>
      <c r="L42" s="42"/>
      <c r="M42" s="46"/>
    </row>
    <row r="43" spans="1:13" s="4" customFormat="1" ht="18.5" x14ac:dyDescent="0.25">
      <c r="A43" s="44">
        <v>16</v>
      </c>
      <c r="B43" s="45">
        <v>8</v>
      </c>
      <c r="C43" s="48">
        <v>10036027400</v>
      </c>
      <c r="D43" s="43"/>
      <c r="E43" s="49" t="s">
        <v>112</v>
      </c>
      <c r="F43" s="112">
        <v>38154</v>
      </c>
      <c r="G43" s="86" t="s">
        <v>25</v>
      </c>
      <c r="H43" s="106" t="s">
        <v>64</v>
      </c>
      <c r="I43" s="82">
        <v>0.111597</v>
      </c>
      <c r="J43" s="82">
        <f t="shared" si="1"/>
        <v>2.2999999999995246E-5</v>
      </c>
      <c r="K43" s="65">
        <f t="shared" si="0"/>
        <v>37.336726495037205</v>
      </c>
      <c r="L43" s="42"/>
      <c r="M43" s="46"/>
    </row>
    <row r="44" spans="1:13" s="4" customFormat="1" ht="18.5" x14ac:dyDescent="0.25">
      <c r="A44" s="44">
        <v>17</v>
      </c>
      <c r="B44" s="45">
        <v>5</v>
      </c>
      <c r="C44" s="48">
        <v>10036064681</v>
      </c>
      <c r="D44" s="43"/>
      <c r="E44" s="49" t="s">
        <v>69</v>
      </c>
      <c r="F44" s="112">
        <v>37700</v>
      </c>
      <c r="G44" s="86" t="s">
        <v>34</v>
      </c>
      <c r="H44" s="106" t="s">
        <v>64</v>
      </c>
      <c r="I44" s="82">
        <v>0.111597</v>
      </c>
      <c r="J44" s="82">
        <f t="shared" si="1"/>
        <v>2.2999999999995246E-5</v>
      </c>
      <c r="K44" s="65">
        <f t="shared" si="0"/>
        <v>37.336726495037205</v>
      </c>
      <c r="L44" s="42"/>
      <c r="M44" s="46"/>
    </row>
    <row r="45" spans="1:13" s="4" customFormat="1" ht="18.5" x14ac:dyDescent="0.25">
      <c r="A45" s="44">
        <v>18</v>
      </c>
      <c r="B45" s="45">
        <v>3</v>
      </c>
      <c r="C45" s="48">
        <v>10036018306</v>
      </c>
      <c r="D45" s="43"/>
      <c r="E45" s="49" t="s">
        <v>68</v>
      </c>
      <c r="F45" s="112">
        <v>37284</v>
      </c>
      <c r="G45" s="86" t="s">
        <v>25</v>
      </c>
      <c r="H45" s="106" t="s">
        <v>64</v>
      </c>
      <c r="I45" s="82">
        <v>0.111597</v>
      </c>
      <c r="J45" s="82">
        <f t="shared" si="1"/>
        <v>2.2999999999995246E-5</v>
      </c>
      <c r="K45" s="65">
        <f t="shared" si="0"/>
        <v>37.336726495037205</v>
      </c>
      <c r="L45" s="42"/>
      <c r="M45" s="46"/>
    </row>
    <row r="46" spans="1:13" s="4" customFormat="1" ht="18.5" x14ac:dyDescent="0.25">
      <c r="A46" s="44">
        <v>19</v>
      </c>
      <c r="B46" s="45">
        <v>11</v>
      </c>
      <c r="C46" s="48">
        <v>10083179403</v>
      </c>
      <c r="D46" s="43"/>
      <c r="E46" s="49" t="s">
        <v>115</v>
      </c>
      <c r="F46" s="112">
        <v>38007</v>
      </c>
      <c r="G46" s="86" t="s">
        <v>34</v>
      </c>
      <c r="H46" s="106" t="s">
        <v>64</v>
      </c>
      <c r="I46" s="82">
        <v>0.111597</v>
      </c>
      <c r="J46" s="82">
        <f t="shared" si="1"/>
        <v>2.2999999999995246E-5</v>
      </c>
      <c r="K46" s="65">
        <f t="shared" si="0"/>
        <v>37.336726495037205</v>
      </c>
      <c r="L46" s="42"/>
      <c r="M46" s="46"/>
    </row>
    <row r="47" spans="1:13" s="4" customFormat="1" ht="18.5" x14ac:dyDescent="0.25">
      <c r="A47" s="44">
        <v>20</v>
      </c>
      <c r="B47" s="45">
        <v>23</v>
      </c>
      <c r="C47" s="48">
        <v>10012584621</v>
      </c>
      <c r="D47" s="43"/>
      <c r="E47" s="49" t="s">
        <v>76</v>
      </c>
      <c r="F47" s="112">
        <v>31552</v>
      </c>
      <c r="G47" s="86" t="s">
        <v>25</v>
      </c>
      <c r="H47" s="106" t="s">
        <v>58</v>
      </c>
      <c r="I47" s="82">
        <v>0.111597</v>
      </c>
      <c r="J47" s="82">
        <f t="shared" si="1"/>
        <v>2.2999999999995246E-5</v>
      </c>
      <c r="K47" s="65">
        <f t="shared" si="0"/>
        <v>37.336726495037205</v>
      </c>
      <c r="L47" s="42"/>
      <c r="M47" s="46"/>
    </row>
    <row r="48" spans="1:13" s="4" customFormat="1" ht="18.5" x14ac:dyDescent="0.25">
      <c r="A48" s="44" t="s">
        <v>175</v>
      </c>
      <c r="B48" s="45">
        <v>19</v>
      </c>
      <c r="C48" s="48">
        <v>10064871156</v>
      </c>
      <c r="D48" s="43"/>
      <c r="E48" s="49" t="s">
        <v>97</v>
      </c>
      <c r="F48" s="112">
        <v>38038</v>
      </c>
      <c r="G48" s="86" t="s">
        <v>25</v>
      </c>
      <c r="H48" s="106" t="s">
        <v>93</v>
      </c>
      <c r="I48" s="82">
        <v>0.111597</v>
      </c>
      <c r="J48" s="82">
        <f t="shared" si="1"/>
        <v>2.2999999999995246E-5</v>
      </c>
      <c r="K48" s="65">
        <f t="shared" si="0"/>
        <v>37.336726495037205</v>
      </c>
      <c r="L48" s="42"/>
      <c r="M48" s="46"/>
    </row>
    <row r="49" spans="1:13" s="4" customFormat="1" ht="18.5" x14ac:dyDescent="0.25">
      <c r="A49" s="44">
        <v>21</v>
      </c>
      <c r="B49" s="45">
        <v>29</v>
      </c>
      <c r="C49" s="48">
        <v>10092428553</v>
      </c>
      <c r="D49" s="43"/>
      <c r="E49" s="49" t="s">
        <v>118</v>
      </c>
      <c r="F49" s="112">
        <v>38296</v>
      </c>
      <c r="G49" s="86" t="s">
        <v>34</v>
      </c>
      <c r="H49" s="106" t="s">
        <v>56</v>
      </c>
      <c r="I49" s="82">
        <v>0.111597</v>
      </c>
      <c r="J49" s="82">
        <f t="shared" si="1"/>
        <v>2.2999999999995246E-5</v>
      </c>
      <c r="K49" s="65">
        <f t="shared" si="0"/>
        <v>37.336726495037205</v>
      </c>
      <c r="L49" s="42"/>
      <c r="M49" s="46"/>
    </row>
    <row r="50" spans="1:13" s="4" customFormat="1" ht="18.5" x14ac:dyDescent="0.25">
      <c r="A50" s="44">
        <v>22</v>
      </c>
      <c r="B50" s="45">
        <v>46</v>
      </c>
      <c r="C50" s="48">
        <v>10051128377</v>
      </c>
      <c r="D50" s="43"/>
      <c r="E50" s="49" t="s">
        <v>110</v>
      </c>
      <c r="F50" s="112">
        <v>38286</v>
      </c>
      <c r="G50" s="86" t="s">
        <v>34</v>
      </c>
      <c r="H50" s="106" t="s">
        <v>102</v>
      </c>
      <c r="I50" s="82">
        <v>0.111597</v>
      </c>
      <c r="J50" s="82">
        <f t="shared" si="1"/>
        <v>2.2999999999995246E-5</v>
      </c>
      <c r="K50" s="65">
        <f t="shared" si="0"/>
        <v>37.336726495037205</v>
      </c>
      <c r="L50" s="42"/>
      <c r="M50" s="46"/>
    </row>
    <row r="51" spans="1:13" s="4" customFormat="1" ht="18.5" x14ac:dyDescent="0.25">
      <c r="A51" s="44">
        <v>23</v>
      </c>
      <c r="B51" s="45">
        <v>42</v>
      </c>
      <c r="C51" s="48">
        <v>10080746117</v>
      </c>
      <c r="D51" s="43"/>
      <c r="E51" s="49" t="s">
        <v>74</v>
      </c>
      <c r="F51" s="112">
        <v>37876</v>
      </c>
      <c r="G51" s="86" t="s">
        <v>34</v>
      </c>
      <c r="H51" s="106" t="s">
        <v>55</v>
      </c>
      <c r="I51" s="82">
        <v>0.111597</v>
      </c>
      <c r="J51" s="82">
        <f t="shared" si="1"/>
        <v>2.2999999999995246E-5</v>
      </c>
      <c r="K51" s="65">
        <f t="shared" ref="K51:K67" si="2">$K$19/((I51*24))</f>
        <v>37.336726495037205</v>
      </c>
      <c r="L51" s="42"/>
      <c r="M51" s="46"/>
    </row>
    <row r="52" spans="1:13" s="4" customFormat="1" ht="18.5" x14ac:dyDescent="0.25">
      <c r="A52" s="44" t="s">
        <v>175</v>
      </c>
      <c r="B52" s="45">
        <v>21</v>
      </c>
      <c r="C52" s="48">
        <v>10085147085</v>
      </c>
      <c r="D52" s="43"/>
      <c r="E52" s="49" t="s">
        <v>94</v>
      </c>
      <c r="F52" s="112">
        <v>37631</v>
      </c>
      <c r="G52" s="86" t="s">
        <v>25</v>
      </c>
      <c r="H52" s="106" t="s">
        <v>93</v>
      </c>
      <c r="I52" s="82">
        <v>0.111597</v>
      </c>
      <c r="J52" s="82">
        <f t="shared" si="1"/>
        <v>2.2999999999995246E-5</v>
      </c>
      <c r="K52" s="65">
        <f t="shared" si="2"/>
        <v>37.336726495037205</v>
      </c>
      <c r="L52" s="42"/>
      <c r="M52" s="46"/>
    </row>
    <row r="53" spans="1:13" s="4" customFormat="1" ht="18.5" x14ac:dyDescent="0.25">
      <c r="A53" s="44">
        <v>24</v>
      </c>
      <c r="B53" s="45">
        <v>39</v>
      </c>
      <c r="C53" s="48">
        <v>10036042251</v>
      </c>
      <c r="D53" s="43"/>
      <c r="E53" s="49" t="s">
        <v>81</v>
      </c>
      <c r="F53" s="112">
        <v>37325</v>
      </c>
      <c r="G53" s="86" t="s">
        <v>25</v>
      </c>
      <c r="H53" s="106" t="s">
        <v>62</v>
      </c>
      <c r="I53" s="82">
        <v>0.111597</v>
      </c>
      <c r="J53" s="82">
        <f t="shared" si="1"/>
        <v>2.2999999999995246E-5</v>
      </c>
      <c r="K53" s="65">
        <f t="shared" si="2"/>
        <v>37.336726495037205</v>
      </c>
      <c r="L53" s="42"/>
      <c r="M53" s="46"/>
    </row>
    <row r="54" spans="1:13" s="4" customFormat="1" ht="18.5" x14ac:dyDescent="0.25">
      <c r="A54" s="44">
        <v>25</v>
      </c>
      <c r="B54" s="45">
        <v>27</v>
      </c>
      <c r="C54" s="48">
        <v>10059040143</v>
      </c>
      <c r="D54" s="43"/>
      <c r="E54" s="49" t="s">
        <v>78</v>
      </c>
      <c r="F54" s="112">
        <v>37426</v>
      </c>
      <c r="G54" s="86" t="s">
        <v>25</v>
      </c>
      <c r="H54" s="106" t="s">
        <v>59</v>
      </c>
      <c r="I54" s="82">
        <v>0.111597</v>
      </c>
      <c r="J54" s="82">
        <f t="shared" si="1"/>
        <v>2.2999999999995246E-5</v>
      </c>
      <c r="K54" s="65">
        <f t="shared" si="2"/>
        <v>37.336726495037205</v>
      </c>
      <c r="L54" s="42"/>
      <c r="M54" s="46"/>
    </row>
    <row r="55" spans="1:13" s="4" customFormat="1" ht="18.5" x14ac:dyDescent="0.25">
      <c r="A55" s="44" t="s">
        <v>175</v>
      </c>
      <c r="B55" s="45">
        <v>16</v>
      </c>
      <c r="C55" s="48">
        <v>10015981944</v>
      </c>
      <c r="D55" s="43"/>
      <c r="E55" s="49" t="s">
        <v>92</v>
      </c>
      <c r="F55" s="112">
        <v>36382</v>
      </c>
      <c r="G55" s="86" t="s">
        <v>25</v>
      </c>
      <c r="H55" s="106" t="s">
        <v>93</v>
      </c>
      <c r="I55" s="82">
        <v>0.111597</v>
      </c>
      <c r="J55" s="82">
        <f t="shared" si="1"/>
        <v>2.2999999999995246E-5</v>
      </c>
      <c r="K55" s="65">
        <f t="shared" si="2"/>
        <v>37.336726495037205</v>
      </c>
      <c r="L55" s="42"/>
      <c r="M55" s="95"/>
    </row>
    <row r="56" spans="1:13" s="4" customFormat="1" ht="18.5" x14ac:dyDescent="0.25">
      <c r="A56" s="44">
        <v>26</v>
      </c>
      <c r="B56" s="45">
        <v>33</v>
      </c>
      <c r="C56" s="48">
        <v>10013919985</v>
      </c>
      <c r="D56" s="43"/>
      <c r="E56" s="49" t="s">
        <v>66</v>
      </c>
      <c r="F56" s="112">
        <v>34593</v>
      </c>
      <c r="G56" s="86" t="s">
        <v>25</v>
      </c>
      <c r="H56" s="106" t="s">
        <v>57</v>
      </c>
      <c r="I56" s="82">
        <v>0.111597</v>
      </c>
      <c r="J56" s="82">
        <f t="shared" si="1"/>
        <v>2.2999999999995246E-5</v>
      </c>
      <c r="K56" s="65">
        <f t="shared" si="2"/>
        <v>37.336726495037205</v>
      </c>
      <c r="L56" s="42"/>
      <c r="M56" s="95"/>
    </row>
    <row r="57" spans="1:13" s="4" customFormat="1" ht="18.5" x14ac:dyDescent="0.25">
      <c r="A57" s="44">
        <v>27</v>
      </c>
      <c r="B57" s="45">
        <v>6</v>
      </c>
      <c r="C57" s="48">
        <v>10091997915</v>
      </c>
      <c r="D57" s="43"/>
      <c r="E57" s="49" t="s">
        <v>70</v>
      </c>
      <c r="F57" s="112">
        <v>34151</v>
      </c>
      <c r="G57" s="86" t="s">
        <v>25</v>
      </c>
      <c r="H57" s="106" t="s">
        <v>64</v>
      </c>
      <c r="I57" s="82">
        <v>0.111597</v>
      </c>
      <c r="J57" s="82">
        <f t="shared" si="1"/>
        <v>2.2999999999995246E-5</v>
      </c>
      <c r="K57" s="65">
        <f t="shared" si="2"/>
        <v>37.336726495037205</v>
      </c>
      <c r="L57" s="42"/>
      <c r="M57" s="46"/>
    </row>
    <row r="58" spans="1:13" s="4" customFormat="1" ht="18.5" x14ac:dyDescent="0.25">
      <c r="A58" s="44">
        <v>28</v>
      </c>
      <c r="B58" s="45">
        <v>25</v>
      </c>
      <c r="C58" s="48">
        <v>10092441283</v>
      </c>
      <c r="D58" s="43"/>
      <c r="E58" s="49" t="s">
        <v>77</v>
      </c>
      <c r="F58" s="112">
        <v>37941</v>
      </c>
      <c r="G58" s="86" t="s">
        <v>34</v>
      </c>
      <c r="H58" s="106" t="s">
        <v>59</v>
      </c>
      <c r="I58" s="82">
        <v>0.111597</v>
      </c>
      <c r="J58" s="82">
        <f t="shared" si="1"/>
        <v>2.2999999999995246E-5</v>
      </c>
      <c r="K58" s="65">
        <f t="shared" si="2"/>
        <v>37.336726495037205</v>
      </c>
      <c r="L58" s="42"/>
      <c r="M58" s="46"/>
    </row>
    <row r="59" spans="1:13" s="4" customFormat="1" ht="18.5" x14ac:dyDescent="0.25">
      <c r="A59" s="44">
        <v>29</v>
      </c>
      <c r="B59" s="45">
        <v>30</v>
      </c>
      <c r="C59" s="48">
        <v>10009692001</v>
      </c>
      <c r="D59" s="43"/>
      <c r="E59" s="49" t="s">
        <v>105</v>
      </c>
      <c r="F59" s="112">
        <v>35536</v>
      </c>
      <c r="G59" s="86" t="s">
        <v>25</v>
      </c>
      <c r="H59" s="106" t="s">
        <v>104</v>
      </c>
      <c r="I59" s="82">
        <v>0.111597</v>
      </c>
      <c r="J59" s="82">
        <f t="shared" si="1"/>
        <v>2.2999999999995246E-5</v>
      </c>
      <c r="K59" s="65">
        <f t="shared" si="2"/>
        <v>37.336726495037205</v>
      </c>
      <c r="L59" s="42"/>
      <c r="M59" s="95"/>
    </row>
    <row r="60" spans="1:13" s="4" customFormat="1" ht="18.5" x14ac:dyDescent="0.25">
      <c r="A60" s="44">
        <v>30</v>
      </c>
      <c r="B60" s="45">
        <v>7</v>
      </c>
      <c r="C60" s="48">
        <v>10036034975</v>
      </c>
      <c r="D60" s="43"/>
      <c r="E60" s="49" t="s">
        <v>71</v>
      </c>
      <c r="F60" s="112">
        <v>37638</v>
      </c>
      <c r="G60" s="86" t="s">
        <v>34</v>
      </c>
      <c r="H60" s="106" t="s">
        <v>64</v>
      </c>
      <c r="I60" s="82">
        <v>0.111597</v>
      </c>
      <c r="J60" s="82">
        <f t="shared" si="1"/>
        <v>2.2999999999995246E-5</v>
      </c>
      <c r="K60" s="65">
        <f t="shared" si="2"/>
        <v>37.336726495037205</v>
      </c>
      <c r="L60" s="42"/>
      <c r="M60" s="46"/>
    </row>
    <row r="61" spans="1:13" s="4" customFormat="1" ht="18.5" x14ac:dyDescent="0.25">
      <c r="A61" s="44">
        <v>31</v>
      </c>
      <c r="B61" s="45">
        <v>1</v>
      </c>
      <c r="C61" s="48">
        <v>10008696537</v>
      </c>
      <c r="D61" s="43"/>
      <c r="E61" s="49" t="s">
        <v>63</v>
      </c>
      <c r="F61" s="112">
        <v>34795</v>
      </c>
      <c r="G61" s="86" t="s">
        <v>25</v>
      </c>
      <c r="H61" s="106" t="s">
        <v>64</v>
      </c>
      <c r="I61" s="82">
        <v>0.111597</v>
      </c>
      <c r="J61" s="82">
        <f t="shared" si="1"/>
        <v>2.2999999999995246E-5</v>
      </c>
      <c r="K61" s="65">
        <f t="shared" si="2"/>
        <v>37.336726495037205</v>
      </c>
      <c r="L61" s="42"/>
      <c r="M61" s="46"/>
    </row>
    <row r="62" spans="1:13" s="4" customFormat="1" ht="18.5" x14ac:dyDescent="0.25">
      <c r="A62" s="44">
        <v>32</v>
      </c>
      <c r="B62" s="45">
        <v>9</v>
      </c>
      <c r="C62" s="48">
        <v>10015151582</v>
      </c>
      <c r="D62" s="43"/>
      <c r="E62" s="49" t="s">
        <v>113</v>
      </c>
      <c r="F62" s="112">
        <v>35711</v>
      </c>
      <c r="G62" s="86" t="s">
        <v>25</v>
      </c>
      <c r="H62" s="106" t="s">
        <v>64</v>
      </c>
      <c r="I62" s="82">
        <v>0.111597</v>
      </c>
      <c r="J62" s="82">
        <f t="shared" si="1"/>
        <v>2.2999999999995246E-5</v>
      </c>
      <c r="K62" s="65">
        <f t="shared" si="2"/>
        <v>37.336726495037205</v>
      </c>
      <c r="L62" s="42"/>
      <c r="M62" s="46"/>
    </row>
    <row r="63" spans="1:13" s="4" customFormat="1" ht="18.5" x14ac:dyDescent="0.25">
      <c r="A63" s="44">
        <v>33</v>
      </c>
      <c r="B63" s="45">
        <v>35</v>
      </c>
      <c r="C63" s="48">
        <v>10007913564</v>
      </c>
      <c r="D63" s="43"/>
      <c r="E63" s="49" t="s">
        <v>80</v>
      </c>
      <c r="F63" s="112">
        <v>33173</v>
      </c>
      <c r="G63" s="86" t="s">
        <v>25</v>
      </c>
      <c r="H63" s="106" t="s">
        <v>61</v>
      </c>
      <c r="I63" s="82">
        <v>0.111655</v>
      </c>
      <c r="J63" s="82">
        <f t="shared" si="1"/>
        <v>8.099999999999774E-5</v>
      </c>
      <c r="K63" s="65">
        <f t="shared" si="2"/>
        <v>37.317331661516874</v>
      </c>
      <c r="L63" s="42"/>
      <c r="M63" s="46"/>
    </row>
    <row r="64" spans="1:13" s="4" customFormat="1" ht="18.5" x14ac:dyDescent="0.25">
      <c r="A64" s="44">
        <v>34</v>
      </c>
      <c r="B64" s="45">
        <v>10</v>
      </c>
      <c r="C64" s="48">
        <v>10034971211</v>
      </c>
      <c r="D64" s="43"/>
      <c r="E64" s="49" t="s">
        <v>114</v>
      </c>
      <c r="F64" s="112">
        <v>36766</v>
      </c>
      <c r="G64" s="86" t="s">
        <v>34</v>
      </c>
      <c r="H64" s="106" t="s">
        <v>64</v>
      </c>
      <c r="I64" s="82">
        <v>0.111655</v>
      </c>
      <c r="J64" s="82">
        <f t="shared" si="1"/>
        <v>8.099999999999774E-5</v>
      </c>
      <c r="K64" s="65">
        <f t="shared" si="2"/>
        <v>37.317331661516874</v>
      </c>
      <c r="L64" s="42"/>
      <c r="M64" s="46"/>
    </row>
    <row r="65" spans="1:13" s="4" customFormat="1" ht="18.5" x14ac:dyDescent="0.25">
      <c r="A65" s="44">
        <v>35</v>
      </c>
      <c r="B65" s="45">
        <v>48</v>
      </c>
      <c r="C65" s="48">
        <v>10009045333</v>
      </c>
      <c r="D65" s="43"/>
      <c r="E65" s="49" t="s">
        <v>121</v>
      </c>
      <c r="F65" s="112">
        <v>35438</v>
      </c>
      <c r="G65" s="86" t="s">
        <v>25</v>
      </c>
      <c r="H65" s="106" t="s">
        <v>60</v>
      </c>
      <c r="I65" s="82">
        <v>0.111725</v>
      </c>
      <c r="J65" s="82">
        <f t="shared" si="1"/>
        <v>1.5099999999999836E-4</v>
      </c>
      <c r="K65" s="65">
        <f t="shared" si="2"/>
        <v>37.293950921160587</v>
      </c>
      <c r="L65" s="42"/>
      <c r="M65" s="46"/>
    </row>
    <row r="66" spans="1:13" s="4" customFormat="1" ht="18.5" x14ac:dyDescent="0.25">
      <c r="A66" s="44">
        <v>36</v>
      </c>
      <c r="B66" s="45">
        <v>26</v>
      </c>
      <c r="C66" s="48">
        <v>10052804154</v>
      </c>
      <c r="D66" s="43"/>
      <c r="E66" s="49" t="s">
        <v>79</v>
      </c>
      <c r="F66" s="112">
        <v>37537</v>
      </c>
      <c r="G66" s="86" t="s">
        <v>34</v>
      </c>
      <c r="H66" s="106" t="s">
        <v>59</v>
      </c>
      <c r="I66" s="82">
        <v>0.111725</v>
      </c>
      <c r="J66" s="82">
        <f t="shared" si="1"/>
        <v>1.5099999999999836E-4</v>
      </c>
      <c r="K66" s="65">
        <f t="shared" si="2"/>
        <v>37.293950921160587</v>
      </c>
      <c r="L66" s="42"/>
      <c r="M66" s="46"/>
    </row>
    <row r="67" spans="1:13" s="4" customFormat="1" ht="18.5" x14ac:dyDescent="0.25">
      <c r="A67" s="44">
        <v>37</v>
      </c>
      <c r="B67" s="45">
        <v>22</v>
      </c>
      <c r="C67" s="48">
        <v>10126421090</v>
      </c>
      <c r="D67" s="43"/>
      <c r="E67" s="49" t="s">
        <v>116</v>
      </c>
      <c r="F67" s="112">
        <v>37209</v>
      </c>
      <c r="G67" s="86" t="s">
        <v>34</v>
      </c>
      <c r="H67" s="106" t="s">
        <v>58</v>
      </c>
      <c r="I67" s="82">
        <v>0.114583</v>
      </c>
      <c r="J67" s="82">
        <f t="shared" si="1"/>
        <v>3.0089999999999978E-3</v>
      </c>
      <c r="K67" s="65">
        <f t="shared" si="2"/>
        <v>36.363742149068067</v>
      </c>
      <c r="L67" s="42"/>
      <c r="M67" s="46"/>
    </row>
    <row r="68" spans="1:13" s="4" customFormat="1" ht="18.5" x14ac:dyDescent="0.25">
      <c r="A68" s="44" t="s">
        <v>48</v>
      </c>
      <c r="B68" s="45">
        <v>24</v>
      </c>
      <c r="C68" s="48">
        <v>10092434819</v>
      </c>
      <c r="D68" s="43"/>
      <c r="E68" s="49" t="s">
        <v>117</v>
      </c>
      <c r="F68" s="112">
        <v>37505</v>
      </c>
      <c r="G68" s="86" t="s">
        <v>34</v>
      </c>
      <c r="H68" s="106" t="s">
        <v>58</v>
      </c>
      <c r="I68" s="82"/>
      <c r="J68" s="82"/>
      <c r="K68" s="65"/>
      <c r="L68" s="42"/>
      <c r="M68" s="46"/>
    </row>
    <row r="69" spans="1:13" s="4" customFormat="1" ht="19" thickBot="1" x14ac:dyDescent="0.3">
      <c r="A69" s="99" t="s">
        <v>47</v>
      </c>
      <c r="B69" s="100">
        <v>2</v>
      </c>
      <c r="C69" s="101">
        <v>10023500858</v>
      </c>
      <c r="D69" s="102"/>
      <c r="E69" s="103" t="s">
        <v>65</v>
      </c>
      <c r="F69" s="123">
        <v>35854</v>
      </c>
      <c r="G69" s="104" t="s">
        <v>25</v>
      </c>
      <c r="H69" s="107" t="s">
        <v>64</v>
      </c>
      <c r="I69" s="96"/>
      <c r="J69" s="96"/>
      <c r="K69" s="85"/>
      <c r="L69" s="97"/>
      <c r="M69" s="105"/>
    </row>
    <row r="70" spans="1:13" ht="9" customHeight="1" thickTop="1" thickBot="1" x14ac:dyDescent="0.35">
      <c r="A70" s="115"/>
      <c r="B70" s="116"/>
      <c r="C70" s="116"/>
      <c r="D70" s="117"/>
      <c r="E70" s="118"/>
      <c r="F70" s="119"/>
      <c r="G70" s="120"/>
      <c r="H70" s="121"/>
      <c r="I70" s="122"/>
      <c r="J70" s="122"/>
      <c r="K70" s="66"/>
      <c r="L70" s="122"/>
      <c r="M70" s="122"/>
    </row>
    <row r="71" spans="1:13" ht="15" thickTop="1" x14ac:dyDescent="0.25">
      <c r="A71" s="145" t="s">
        <v>5</v>
      </c>
      <c r="B71" s="146"/>
      <c r="C71" s="146"/>
      <c r="D71" s="146"/>
      <c r="E71" s="146"/>
      <c r="F71" s="146"/>
      <c r="G71" s="146"/>
      <c r="H71" s="146" t="s">
        <v>6</v>
      </c>
      <c r="I71" s="146"/>
      <c r="J71" s="146"/>
      <c r="K71" s="146"/>
      <c r="L71" s="146"/>
      <c r="M71" s="152"/>
    </row>
    <row r="72" spans="1:13" x14ac:dyDescent="0.25">
      <c r="A72" s="50" t="s">
        <v>122</v>
      </c>
      <c r="B72" s="51"/>
      <c r="C72" s="54"/>
      <c r="D72" s="51"/>
      <c r="E72" s="92"/>
      <c r="F72" s="70"/>
      <c r="G72" s="76"/>
      <c r="H72" s="55" t="s">
        <v>35</v>
      </c>
      <c r="I72" s="87">
        <v>13</v>
      </c>
      <c r="J72" s="70"/>
      <c r="K72" s="71"/>
      <c r="L72" s="67" t="s">
        <v>33</v>
      </c>
      <c r="M72" s="113">
        <f>COUNTIF(G23:G69,"ЗМС")</f>
        <v>0</v>
      </c>
    </row>
    <row r="73" spans="1:13" x14ac:dyDescent="0.25">
      <c r="A73" s="50" t="s">
        <v>161</v>
      </c>
      <c r="B73" s="8"/>
      <c r="C73" s="56"/>
      <c r="D73" s="8"/>
      <c r="E73" s="89"/>
      <c r="F73" s="77"/>
      <c r="G73" s="78"/>
      <c r="H73" s="57" t="s">
        <v>28</v>
      </c>
      <c r="I73" s="88">
        <f>I74+I79</f>
        <v>39</v>
      </c>
      <c r="J73" s="72"/>
      <c r="K73" s="73"/>
      <c r="L73" s="68" t="s">
        <v>22</v>
      </c>
      <c r="M73" s="113">
        <f>COUNTIF(G23:G69,"МСМК")</f>
        <v>1</v>
      </c>
    </row>
    <row r="74" spans="1:13" x14ac:dyDescent="0.25">
      <c r="A74" s="50" t="s">
        <v>162</v>
      </c>
      <c r="B74" s="8"/>
      <c r="C74" s="59"/>
      <c r="D74" s="8"/>
      <c r="E74" s="88"/>
      <c r="F74" s="77"/>
      <c r="G74" s="78"/>
      <c r="H74" s="57" t="s">
        <v>29</v>
      </c>
      <c r="I74" s="88">
        <f>I75+I76+I77+I78</f>
        <v>38</v>
      </c>
      <c r="J74" s="72"/>
      <c r="K74" s="73"/>
      <c r="L74" s="68" t="s">
        <v>25</v>
      </c>
      <c r="M74" s="113">
        <f>COUNTIF(G23:G69,"МС")</f>
        <v>33</v>
      </c>
    </row>
    <row r="75" spans="1:13" x14ac:dyDescent="0.25">
      <c r="A75" s="50" t="s">
        <v>125</v>
      </c>
      <c r="B75" s="8"/>
      <c r="C75" s="59"/>
      <c r="D75" s="8"/>
      <c r="E75" s="88"/>
      <c r="F75" s="77"/>
      <c r="G75" s="78"/>
      <c r="H75" s="57" t="s">
        <v>30</v>
      </c>
      <c r="I75" s="88">
        <f>COUNT(A23:A101)</f>
        <v>37</v>
      </c>
      <c r="J75" s="72"/>
      <c r="K75" s="73"/>
      <c r="L75" s="68" t="s">
        <v>34</v>
      </c>
      <c r="M75" s="113">
        <f>COUNTIF(G23:G69,"КМС")</f>
        <v>13</v>
      </c>
    </row>
    <row r="76" spans="1:13" x14ac:dyDescent="0.25">
      <c r="A76" s="50"/>
      <c r="B76" s="8"/>
      <c r="C76" s="59"/>
      <c r="D76" s="8"/>
      <c r="E76" s="39"/>
      <c r="F76" s="77"/>
      <c r="G76" s="78"/>
      <c r="H76" s="57" t="s">
        <v>43</v>
      </c>
      <c r="I76" s="88">
        <f>COUNTIF(A23:A100,"ЛИМ")</f>
        <v>0</v>
      </c>
      <c r="J76" s="72"/>
      <c r="K76" s="73"/>
      <c r="L76" s="68" t="s">
        <v>42</v>
      </c>
      <c r="M76" s="113">
        <f>COUNTIF(G23:G69,"1 СР")</f>
        <v>0</v>
      </c>
    </row>
    <row r="77" spans="1:13" x14ac:dyDescent="0.25">
      <c r="A77" s="50"/>
      <c r="B77" s="8"/>
      <c r="C77" s="8"/>
      <c r="D77" s="8"/>
      <c r="E77" s="39"/>
      <c r="F77" s="77"/>
      <c r="G77" s="78"/>
      <c r="H77" s="57" t="s">
        <v>31</v>
      </c>
      <c r="I77" s="88">
        <f>COUNTIF(A23:A100,"НФ")</f>
        <v>1</v>
      </c>
      <c r="J77" s="72"/>
      <c r="K77" s="73"/>
      <c r="L77" s="68" t="s">
        <v>49</v>
      </c>
      <c r="M77" s="113">
        <f>COUNTIF(G23:G69,"2 СР")</f>
        <v>0</v>
      </c>
    </row>
    <row r="78" spans="1:13" x14ac:dyDescent="0.25">
      <c r="A78" s="50"/>
      <c r="B78" s="8"/>
      <c r="C78" s="8"/>
      <c r="D78" s="8"/>
      <c r="E78" s="39"/>
      <c r="F78" s="77"/>
      <c r="G78" s="78"/>
      <c r="H78" s="57" t="s">
        <v>36</v>
      </c>
      <c r="I78" s="88">
        <f>COUNTIF(A23:A100,"ДСКВ")</f>
        <v>0</v>
      </c>
      <c r="J78" s="72"/>
      <c r="K78" s="73"/>
      <c r="L78" s="68" t="s">
        <v>50</v>
      </c>
      <c r="M78" s="113">
        <f>COUNTIF(G23:G70,"3 СР")</f>
        <v>0</v>
      </c>
    </row>
    <row r="79" spans="1:13" x14ac:dyDescent="0.25">
      <c r="A79" s="50"/>
      <c r="B79" s="8"/>
      <c r="C79" s="8"/>
      <c r="D79" s="8"/>
      <c r="E79" s="39"/>
      <c r="F79" s="79"/>
      <c r="G79" s="80"/>
      <c r="H79" s="57" t="s">
        <v>32</v>
      </c>
      <c r="I79" s="88">
        <f>COUNTIF(A23:A100,"НС")</f>
        <v>1</v>
      </c>
      <c r="J79" s="74"/>
      <c r="K79" s="75"/>
      <c r="L79" s="68"/>
      <c r="M79" s="58"/>
    </row>
    <row r="80" spans="1:13" ht="9.75" customHeight="1" x14ac:dyDescent="0.25">
      <c r="A80" s="21"/>
      <c r="M80" s="22"/>
    </row>
    <row r="81" spans="1:13" ht="15.5" x14ac:dyDescent="0.25">
      <c r="A81" s="170" t="s">
        <v>3</v>
      </c>
      <c r="B81" s="169"/>
      <c r="C81" s="169"/>
      <c r="D81" s="169"/>
      <c r="E81" s="169"/>
      <c r="F81" s="169" t="s">
        <v>13</v>
      </c>
      <c r="G81" s="169"/>
      <c r="H81" s="169"/>
      <c r="I81" s="169" t="s">
        <v>4</v>
      </c>
      <c r="J81" s="169"/>
      <c r="K81" s="169"/>
      <c r="L81" s="169" t="s">
        <v>126</v>
      </c>
      <c r="M81" s="174"/>
    </row>
    <row r="82" spans="1:13" x14ac:dyDescent="0.25">
      <c r="A82" s="163"/>
      <c r="B82" s="164"/>
      <c r="C82" s="164"/>
      <c r="D82" s="164"/>
      <c r="E82" s="164"/>
      <c r="F82" s="164"/>
      <c r="G82" s="171"/>
      <c r="H82" s="171"/>
      <c r="I82" s="171"/>
      <c r="J82" s="171"/>
      <c r="K82" s="171"/>
      <c r="L82" s="171"/>
      <c r="M82" s="172"/>
    </row>
    <row r="83" spans="1:13" x14ac:dyDescent="0.25">
      <c r="A83" s="109"/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1"/>
    </row>
    <row r="84" spans="1:13" x14ac:dyDescent="0.25">
      <c r="A84" s="109"/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1"/>
    </row>
    <row r="85" spans="1:13" x14ac:dyDescent="0.25">
      <c r="A85" s="163"/>
      <c r="B85" s="164"/>
      <c r="C85" s="164"/>
      <c r="D85" s="164"/>
      <c r="E85" s="164"/>
      <c r="F85" s="164"/>
      <c r="G85" s="164"/>
      <c r="H85" s="164"/>
      <c r="I85" s="164"/>
      <c r="J85" s="164"/>
      <c r="K85" s="164"/>
      <c r="L85" s="164"/>
      <c r="M85" s="173"/>
    </row>
    <row r="86" spans="1:13" x14ac:dyDescent="0.25">
      <c r="A86" s="163"/>
      <c r="B86" s="164"/>
      <c r="C86" s="164"/>
      <c r="D86" s="164"/>
      <c r="E86" s="164"/>
      <c r="F86" s="164"/>
      <c r="G86" s="165"/>
      <c r="H86" s="165"/>
      <c r="I86" s="165"/>
      <c r="J86" s="165"/>
      <c r="K86" s="165"/>
      <c r="L86" s="165"/>
      <c r="M86" s="166"/>
    </row>
    <row r="87" spans="1:13" ht="16" thickBot="1" x14ac:dyDescent="0.3">
      <c r="A87" s="167"/>
      <c r="B87" s="168"/>
      <c r="C87" s="168"/>
      <c r="D87" s="168"/>
      <c r="E87" s="168"/>
      <c r="F87" s="168" t="str">
        <f>H17</f>
        <v>Попова Е.В. (ВК, г. Воронеж)</v>
      </c>
      <c r="G87" s="168"/>
      <c r="H87" s="168"/>
      <c r="I87" s="168" t="str">
        <f>H18</f>
        <v>Воронов А.М. (1СК, г. Майкоп)</v>
      </c>
      <c r="J87" s="168"/>
      <c r="K87" s="168"/>
      <c r="L87" s="168" t="str">
        <f>H19</f>
        <v>Ширяева Н.С. (1СК, г. Майкоп)</v>
      </c>
      <c r="M87" s="175"/>
    </row>
    <row r="88" spans="1:13" ht="13.5" thickTop="1" x14ac:dyDescent="0.25"/>
  </sheetData>
  <mergeCells count="43">
    <mergeCell ref="A12:M12"/>
    <mergeCell ref="A1:M1"/>
    <mergeCell ref="A2:M2"/>
    <mergeCell ref="A3:M3"/>
    <mergeCell ref="A4:M4"/>
    <mergeCell ref="A5:M5"/>
    <mergeCell ref="A6:M6"/>
    <mergeCell ref="A7:M7"/>
    <mergeCell ref="A8:M8"/>
    <mergeCell ref="A9:M9"/>
    <mergeCell ref="A10:M10"/>
    <mergeCell ref="A11:M11"/>
    <mergeCell ref="A15:H15"/>
    <mergeCell ref="I15:M15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A81:E81"/>
    <mergeCell ref="F81:H81"/>
    <mergeCell ref="I81:K81"/>
    <mergeCell ref="L81:M81"/>
    <mergeCell ref="A71:G71"/>
    <mergeCell ref="H71:M71"/>
    <mergeCell ref="A87:E87"/>
    <mergeCell ref="F87:H87"/>
    <mergeCell ref="I87:K87"/>
    <mergeCell ref="L87:M87"/>
    <mergeCell ref="A82:F82"/>
    <mergeCell ref="G82:M82"/>
    <mergeCell ref="A85:F85"/>
    <mergeCell ref="G85:M85"/>
    <mergeCell ref="A86:F86"/>
    <mergeCell ref="G86:M86"/>
  </mergeCells>
  <conditionalFormatting sqref="B1 B6:B7 B9:B11 B13:B1048576">
    <cfRule type="duplicateValues" dxfId="7" priority="5"/>
  </conditionalFormatting>
  <conditionalFormatting sqref="B2">
    <cfRule type="duplicateValues" dxfId="6" priority="4"/>
  </conditionalFormatting>
  <conditionalFormatting sqref="B3">
    <cfRule type="duplicateValues" dxfId="5" priority="3"/>
  </conditionalFormatting>
  <conditionalFormatting sqref="B4">
    <cfRule type="duplicateValues" dxfId="4" priority="2"/>
  </conditionalFormatting>
  <printOptions horizontalCentered="1"/>
  <pageMargins left="0.19685039370078741" right="0.19685039370078741" top="0.9055118110236221" bottom="0.86614173228346458" header="0.15748031496062992" footer="0.11811023622047245"/>
  <pageSetup paperSize="256" scale="57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D789A-AC48-44B0-ABA1-7668E300BCC2}">
  <sheetPr>
    <tabColor theme="3" tint="-0.249977111117893"/>
    <pageSetUpPr fitToPage="1"/>
  </sheetPr>
  <dimension ref="A1:R72"/>
  <sheetViews>
    <sheetView view="pageBreakPreview" zoomScale="66" zoomScaleNormal="100" zoomScaleSheetLayoutView="66" workbookViewId="0">
      <selection activeCell="O28" sqref="O28"/>
    </sheetView>
  </sheetViews>
  <sheetFormatPr defaultColWidth="9.26953125" defaultRowHeight="13" x14ac:dyDescent="0.25"/>
  <cols>
    <col min="1" max="1" width="7" style="1" customWidth="1"/>
    <col min="2" max="2" width="7" style="124" customWidth="1"/>
    <col min="3" max="3" width="13.81640625" style="124" customWidth="1"/>
    <col min="4" max="4" width="7.26953125" style="15" hidden="1" customWidth="1"/>
    <col min="5" max="5" width="25.81640625" style="1" customWidth="1"/>
    <col min="6" max="6" width="11.7265625" style="1" customWidth="1"/>
    <col min="7" max="7" width="7.7265625" style="1" customWidth="1"/>
    <col min="8" max="8" width="22.453125" style="1" customWidth="1"/>
    <col min="9" max="9" width="14.36328125" style="1" customWidth="1"/>
    <col min="10" max="10" width="14.54296875" style="1" customWidth="1"/>
    <col min="11" max="11" width="12.1796875" style="69" customWidth="1"/>
    <col min="12" max="12" width="13.26953125" style="1" customWidth="1"/>
    <col min="13" max="13" width="28.08984375" style="1" customWidth="1"/>
    <col min="14" max="16384" width="9.26953125" style="1"/>
  </cols>
  <sheetData>
    <row r="1" spans="1:18" ht="20" customHeight="1" x14ac:dyDescent="0.25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</row>
    <row r="2" spans="1:18" ht="20" customHeight="1" x14ac:dyDescent="0.25">
      <c r="A2" s="143" t="s">
        <v>44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</row>
    <row r="3" spans="1:18" ht="20" customHeight="1" x14ac:dyDescent="0.25">
      <c r="A3" s="143" t="s">
        <v>11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</row>
    <row r="4" spans="1:18" ht="20" customHeight="1" x14ac:dyDescent="0.25">
      <c r="A4" s="143" t="s">
        <v>45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</row>
    <row r="5" spans="1:18" ht="8.5" customHeight="1" x14ac:dyDescent="0.3">
      <c r="A5" s="144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P5" s="34"/>
    </row>
    <row r="6" spans="1:18" s="2" customFormat="1" ht="28.5" x14ac:dyDescent="0.3">
      <c r="A6" s="131" t="s">
        <v>46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R6" s="34"/>
    </row>
    <row r="7" spans="1:18" s="2" customFormat="1" ht="18" customHeight="1" x14ac:dyDescent="0.25">
      <c r="A7" s="132" t="s">
        <v>18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</row>
    <row r="8" spans="1:18" s="2" customFormat="1" ht="4.5" customHeight="1" thickBot="1" x14ac:dyDescent="0.3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</row>
    <row r="9" spans="1:18" ht="19.5" customHeight="1" thickTop="1" x14ac:dyDescent="0.25">
      <c r="A9" s="133" t="s">
        <v>23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5"/>
    </row>
    <row r="10" spans="1:18" ht="18" customHeight="1" x14ac:dyDescent="0.25">
      <c r="A10" s="140" t="s">
        <v>53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2"/>
    </row>
    <row r="11" spans="1:18" ht="19.5" customHeight="1" x14ac:dyDescent="0.25">
      <c r="A11" s="140" t="s">
        <v>127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2"/>
    </row>
    <row r="12" spans="1:18" ht="5.25" customHeight="1" x14ac:dyDescent="0.25">
      <c r="A12" s="137"/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9"/>
    </row>
    <row r="13" spans="1:18" ht="14.5" x14ac:dyDescent="0.35">
      <c r="A13" s="60" t="s">
        <v>51</v>
      </c>
      <c r="B13" s="29"/>
      <c r="C13" s="29"/>
      <c r="D13" s="13"/>
      <c r="E13" s="93"/>
      <c r="F13" s="5"/>
      <c r="G13" s="5"/>
      <c r="H13" s="47" t="s">
        <v>167</v>
      </c>
      <c r="I13" s="5"/>
      <c r="J13" s="5"/>
      <c r="K13" s="61"/>
      <c r="L13" s="47"/>
      <c r="M13" s="90" t="s">
        <v>88</v>
      </c>
    </row>
    <row r="14" spans="1:18" ht="14.5" x14ac:dyDescent="0.25">
      <c r="A14" s="83" t="s">
        <v>158</v>
      </c>
      <c r="B14" s="17"/>
      <c r="C14" s="17"/>
      <c r="D14" s="14"/>
      <c r="E14" s="84"/>
      <c r="F14" s="6"/>
      <c r="G14" s="6"/>
      <c r="H14" s="94" t="s">
        <v>166</v>
      </c>
      <c r="I14" s="6"/>
      <c r="J14" s="6"/>
      <c r="K14" s="62"/>
      <c r="L14" s="94"/>
      <c r="M14" s="91" t="s">
        <v>89</v>
      </c>
    </row>
    <row r="15" spans="1:18" ht="14.5" x14ac:dyDescent="0.25">
      <c r="A15" s="147" t="s">
        <v>10</v>
      </c>
      <c r="B15" s="148"/>
      <c r="C15" s="148"/>
      <c r="D15" s="148"/>
      <c r="E15" s="148"/>
      <c r="F15" s="148"/>
      <c r="G15" s="148"/>
      <c r="H15" s="149"/>
      <c r="I15" s="150" t="s">
        <v>1</v>
      </c>
      <c r="J15" s="148"/>
      <c r="K15" s="148"/>
      <c r="L15" s="148"/>
      <c r="M15" s="151"/>
    </row>
    <row r="16" spans="1:18" ht="14.5" x14ac:dyDescent="0.25">
      <c r="A16" s="23" t="s">
        <v>19</v>
      </c>
      <c r="B16" s="19"/>
      <c r="C16" s="19"/>
      <c r="D16" s="16"/>
      <c r="E16" s="10"/>
      <c r="F16" s="11"/>
      <c r="G16" s="10"/>
      <c r="H16" s="12"/>
      <c r="I16" s="53" t="s">
        <v>90</v>
      </c>
      <c r="J16" s="7"/>
      <c r="K16" s="63"/>
      <c r="L16" s="7"/>
      <c r="M16" s="24"/>
    </row>
    <row r="17" spans="1:13" ht="14.5" x14ac:dyDescent="0.25">
      <c r="A17" s="23" t="s">
        <v>20</v>
      </c>
      <c r="B17" s="19"/>
      <c r="C17" s="19"/>
      <c r="D17" s="16"/>
      <c r="E17" s="9"/>
      <c r="F17" s="11"/>
      <c r="G17" s="10"/>
      <c r="H17" s="12" t="s">
        <v>85</v>
      </c>
      <c r="I17" s="53" t="s">
        <v>40</v>
      </c>
      <c r="J17" s="7"/>
      <c r="K17" s="63"/>
      <c r="L17" s="7"/>
      <c r="M17" s="52"/>
    </row>
    <row r="18" spans="1:13" ht="14.5" x14ac:dyDescent="0.25">
      <c r="A18" s="23" t="s">
        <v>21</v>
      </c>
      <c r="B18" s="19"/>
      <c r="C18" s="19"/>
      <c r="D18" s="16"/>
      <c r="E18" s="9"/>
      <c r="F18" s="11"/>
      <c r="G18" s="10"/>
      <c r="H18" s="12" t="s">
        <v>86</v>
      </c>
      <c r="I18" s="53" t="s">
        <v>41</v>
      </c>
      <c r="J18" s="7"/>
      <c r="K18" s="63"/>
      <c r="L18" s="7"/>
      <c r="M18" s="52"/>
    </row>
    <row r="19" spans="1:13" ht="16" thickBot="1" x14ac:dyDescent="0.3">
      <c r="A19" s="23" t="s">
        <v>17</v>
      </c>
      <c r="B19" s="20"/>
      <c r="C19" s="20"/>
      <c r="D19" s="25"/>
      <c r="E19" s="8"/>
      <c r="F19" s="8"/>
      <c r="G19" s="8"/>
      <c r="H19" s="12" t="s">
        <v>87</v>
      </c>
      <c r="I19" s="53" t="s">
        <v>39</v>
      </c>
      <c r="J19" s="7"/>
      <c r="K19" s="81">
        <v>75</v>
      </c>
      <c r="M19" s="24" t="s">
        <v>168</v>
      </c>
    </row>
    <row r="20" spans="1:13" ht="9.75" customHeight="1" thickTop="1" thickBot="1" x14ac:dyDescent="0.3">
      <c r="A20" s="40"/>
      <c r="B20" s="31"/>
      <c r="C20" s="31"/>
      <c r="D20" s="32"/>
      <c r="E20" s="30"/>
      <c r="F20" s="30"/>
      <c r="G20" s="30"/>
      <c r="H20" s="30"/>
      <c r="I20" s="30"/>
      <c r="J20" s="30"/>
      <c r="K20" s="64"/>
      <c r="L20" s="30"/>
      <c r="M20" s="41"/>
    </row>
    <row r="21" spans="1:13" s="3" customFormat="1" ht="21" customHeight="1" thickTop="1" x14ac:dyDescent="0.25">
      <c r="A21" s="161" t="s">
        <v>7</v>
      </c>
      <c r="B21" s="129" t="s">
        <v>14</v>
      </c>
      <c r="C21" s="129" t="s">
        <v>38</v>
      </c>
      <c r="D21" s="159" t="s">
        <v>12</v>
      </c>
      <c r="E21" s="129" t="s">
        <v>2</v>
      </c>
      <c r="F21" s="129" t="s">
        <v>37</v>
      </c>
      <c r="G21" s="129" t="s">
        <v>9</v>
      </c>
      <c r="H21" s="129" t="s">
        <v>15</v>
      </c>
      <c r="I21" s="129" t="s">
        <v>8</v>
      </c>
      <c r="J21" s="129" t="s">
        <v>27</v>
      </c>
      <c r="K21" s="157" t="s">
        <v>24</v>
      </c>
      <c r="L21" s="155" t="s">
        <v>26</v>
      </c>
      <c r="M21" s="153" t="s">
        <v>16</v>
      </c>
    </row>
    <row r="22" spans="1:13" s="3" customFormat="1" ht="13.5" customHeight="1" x14ac:dyDescent="0.25">
      <c r="A22" s="162"/>
      <c r="B22" s="130"/>
      <c r="C22" s="130"/>
      <c r="D22" s="160"/>
      <c r="E22" s="130"/>
      <c r="F22" s="130"/>
      <c r="G22" s="130"/>
      <c r="H22" s="130"/>
      <c r="I22" s="130"/>
      <c r="J22" s="130"/>
      <c r="K22" s="158"/>
      <c r="L22" s="156"/>
      <c r="M22" s="154"/>
    </row>
    <row r="23" spans="1:13" s="4" customFormat="1" ht="18.5" x14ac:dyDescent="0.25">
      <c r="A23" s="98">
        <v>1</v>
      </c>
      <c r="B23" s="48">
        <v>130</v>
      </c>
      <c r="C23" s="43">
        <v>10091170179</v>
      </c>
      <c r="E23" s="49" t="s">
        <v>153</v>
      </c>
      <c r="F23" s="112">
        <v>38712</v>
      </c>
      <c r="G23" s="86" t="s">
        <v>25</v>
      </c>
      <c r="H23" s="106" t="s">
        <v>62</v>
      </c>
      <c r="I23" s="82">
        <v>8.4734000000000004E-2</v>
      </c>
      <c r="J23" s="82"/>
      <c r="K23" s="65">
        <f>$K$19/((I23*24))</f>
        <v>36.880118960511716</v>
      </c>
      <c r="L23" s="42"/>
      <c r="M23" s="46"/>
    </row>
    <row r="24" spans="1:13" s="4" customFormat="1" ht="18.5" x14ac:dyDescent="0.25">
      <c r="A24" s="44">
        <v>2</v>
      </c>
      <c r="B24" s="48">
        <v>113</v>
      </c>
      <c r="C24" s="43">
        <v>10094559422</v>
      </c>
      <c r="E24" s="49" t="s">
        <v>131</v>
      </c>
      <c r="F24" s="112">
        <v>38505</v>
      </c>
      <c r="G24" s="86" t="s">
        <v>25</v>
      </c>
      <c r="H24" s="106" t="s">
        <v>64</v>
      </c>
      <c r="I24" s="82">
        <v>8.4734000000000004E-2</v>
      </c>
      <c r="J24" s="82">
        <f>I24-$I$23</f>
        <v>0</v>
      </c>
      <c r="K24" s="65">
        <f t="shared" ref="K24:K47" si="0">$K$19/((I24*24))</f>
        <v>36.880118960511716</v>
      </c>
      <c r="L24" s="42"/>
      <c r="M24" s="46"/>
    </row>
    <row r="25" spans="1:13" s="4" customFormat="1" ht="18.5" x14ac:dyDescent="0.25">
      <c r="A25" s="44">
        <v>3</v>
      </c>
      <c r="B25" s="45">
        <v>111</v>
      </c>
      <c r="C25" s="43">
        <v>10088344146</v>
      </c>
      <c r="E25" s="49" t="s">
        <v>171</v>
      </c>
      <c r="F25" s="112">
        <v>38624</v>
      </c>
      <c r="G25" s="86" t="s">
        <v>34</v>
      </c>
      <c r="H25" s="106" t="s">
        <v>64</v>
      </c>
      <c r="I25" s="82">
        <v>8.4734000000000004E-2</v>
      </c>
      <c r="J25" s="82">
        <f t="shared" ref="J25:J47" si="1">I25-$I$23</f>
        <v>0</v>
      </c>
      <c r="K25" s="65">
        <f t="shared" si="0"/>
        <v>36.880118960511716</v>
      </c>
      <c r="L25" s="42"/>
      <c r="M25" s="46"/>
    </row>
    <row r="26" spans="1:13" s="4" customFormat="1" ht="18.5" x14ac:dyDescent="0.25">
      <c r="A26" s="44">
        <v>4</v>
      </c>
      <c r="B26" s="45">
        <v>121</v>
      </c>
      <c r="C26" s="43">
        <v>10096561157</v>
      </c>
      <c r="E26" s="49" t="s">
        <v>148</v>
      </c>
      <c r="F26" s="112">
        <v>38946</v>
      </c>
      <c r="G26" s="86" t="s">
        <v>34</v>
      </c>
      <c r="H26" s="106" t="s">
        <v>62</v>
      </c>
      <c r="I26" s="82">
        <v>8.4734000000000004E-2</v>
      </c>
      <c r="J26" s="82">
        <f t="shared" si="1"/>
        <v>0</v>
      </c>
      <c r="K26" s="65">
        <f t="shared" si="0"/>
        <v>36.880118960511716</v>
      </c>
      <c r="L26" s="42"/>
      <c r="M26" s="46"/>
    </row>
    <row r="27" spans="1:13" s="4" customFormat="1" ht="18.5" x14ac:dyDescent="0.25">
      <c r="A27" s="44">
        <v>5</v>
      </c>
      <c r="B27" s="45">
        <v>100</v>
      </c>
      <c r="C27" s="43">
        <v>10083214765</v>
      </c>
      <c r="E27" s="49" t="s">
        <v>139</v>
      </c>
      <c r="F27" s="112">
        <v>38652</v>
      </c>
      <c r="G27" s="86" t="s">
        <v>25</v>
      </c>
      <c r="H27" s="106" t="s">
        <v>64</v>
      </c>
      <c r="I27" s="82">
        <v>8.4734000000000004E-2</v>
      </c>
      <c r="J27" s="82">
        <f t="shared" si="1"/>
        <v>0</v>
      </c>
      <c r="K27" s="65">
        <f t="shared" si="0"/>
        <v>36.880118960511716</v>
      </c>
      <c r="L27" s="42"/>
      <c r="M27" s="46"/>
    </row>
    <row r="28" spans="1:13" s="4" customFormat="1" ht="18.5" x14ac:dyDescent="0.25">
      <c r="A28" s="44">
        <v>6</v>
      </c>
      <c r="B28" s="45">
        <v>106</v>
      </c>
      <c r="C28" s="43">
        <v>10111016480</v>
      </c>
      <c r="E28" s="49" t="s">
        <v>142</v>
      </c>
      <c r="F28" s="112">
        <v>38870</v>
      </c>
      <c r="G28" s="86" t="s">
        <v>34</v>
      </c>
      <c r="H28" s="106" t="s">
        <v>64</v>
      </c>
      <c r="I28" s="82">
        <v>8.4734000000000004E-2</v>
      </c>
      <c r="J28" s="82">
        <f t="shared" si="1"/>
        <v>0</v>
      </c>
      <c r="K28" s="65">
        <f t="shared" si="0"/>
        <v>36.880118960511716</v>
      </c>
      <c r="L28" s="42"/>
      <c r="M28" s="95"/>
    </row>
    <row r="29" spans="1:13" s="4" customFormat="1" ht="18.5" x14ac:dyDescent="0.25">
      <c r="A29" s="44">
        <v>7</v>
      </c>
      <c r="B29" s="45">
        <v>125</v>
      </c>
      <c r="C29" s="43">
        <v>10105908624</v>
      </c>
      <c r="E29" s="49" t="s">
        <v>152</v>
      </c>
      <c r="F29" s="112">
        <v>38896</v>
      </c>
      <c r="G29" s="86" t="s">
        <v>34</v>
      </c>
      <c r="H29" s="106" t="s">
        <v>102</v>
      </c>
      <c r="I29" s="82">
        <v>8.4734000000000004E-2</v>
      </c>
      <c r="J29" s="82">
        <f t="shared" si="1"/>
        <v>0</v>
      </c>
      <c r="K29" s="65">
        <f t="shared" si="0"/>
        <v>36.880118960511716</v>
      </c>
      <c r="L29" s="42"/>
      <c r="M29" s="46"/>
    </row>
    <row r="30" spans="1:13" s="4" customFormat="1" ht="18.5" x14ac:dyDescent="0.25">
      <c r="A30" s="44">
        <v>8</v>
      </c>
      <c r="B30" s="45">
        <v>116</v>
      </c>
      <c r="C30" s="43">
        <v>10104450792</v>
      </c>
      <c r="E30" s="49" t="s">
        <v>141</v>
      </c>
      <c r="F30" s="112">
        <v>38473</v>
      </c>
      <c r="G30" s="86" t="s">
        <v>34</v>
      </c>
      <c r="H30" s="106" t="s">
        <v>59</v>
      </c>
      <c r="I30" s="82">
        <v>8.4734000000000004E-2</v>
      </c>
      <c r="J30" s="82">
        <f t="shared" si="1"/>
        <v>0</v>
      </c>
      <c r="K30" s="65">
        <f t="shared" si="0"/>
        <v>36.880118960511716</v>
      </c>
      <c r="L30" s="42"/>
      <c r="M30" s="46"/>
    </row>
    <row r="31" spans="1:13" s="4" customFormat="1" ht="18.5" x14ac:dyDescent="0.25">
      <c r="A31" s="44">
        <v>9</v>
      </c>
      <c r="B31" s="45">
        <v>115</v>
      </c>
      <c r="C31" s="43">
        <v>10104450186</v>
      </c>
      <c r="E31" s="49" t="s">
        <v>129</v>
      </c>
      <c r="F31" s="112">
        <v>38405</v>
      </c>
      <c r="G31" s="86" t="s">
        <v>34</v>
      </c>
      <c r="H31" s="106" t="s">
        <v>59</v>
      </c>
      <c r="I31" s="82">
        <v>8.4734000000000004E-2</v>
      </c>
      <c r="J31" s="82">
        <f t="shared" si="1"/>
        <v>0</v>
      </c>
      <c r="K31" s="65">
        <f t="shared" si="0"/>
        <v>36.880118960511716</v>
      </c>
      <c r="L31" s="42"/>
      <c r="M31" s="46"/>
    </row>
    <row r="32" spans="1:13" s="4" customFormat="1" ht="18.5" x14ac:dyDescent="0.25">
      <c r="A32" s="44">
        <v>10</v>
      </c>
      <c r="B32" s="45">
        <v>126</v>
      </c>
      <c r="C32" s="43">
        <v>10105092006</v>
      </c>
      <c r="E32" s="49" t="s">
        <v>128</v>
      </c>
      <c r="F32" s="112">
        <v>38919</v>
      </c>
      <c r="G32" s="86" t="s">
        <v>34</v>
      </c>
      <c r="H32" s="106" t="s">
        <v>102</v>
      </c>
      <c r="I32" s="82">
        <v>8.4734000000000004E-2</v>
      </c>
      <c r="J32" s="82">
        <f t="shared" si="1"/>
        <v>0</v>
      </c>
      <c r="K32" s="65">
        <f t="shared" si="0"/>
        <v>36.880118960511716</v>
      </c>
      <c r="L32" s="42"/>
      <c r="M32" s="46"/>
    </row>
    <row r="33" spans="1:13" s="4" customFormat="1" ht="18.5" x14ac:dyDescent="0.25">
      <c r="A33" s="44">
        <v>11</v>
      </c>
      <c r="B33" s="45">
        <v>109</v>
      </c>
      <c r="C33" s="43">
        <v>10092421378</v>
      </c>
      <c r="E33" s="49" t="s">
        <v>136</v>
      </c>
      <c r="F33" s="112">
        <v>38855</v>
      </c>
      <c r="G33" s="86" t="s">
        <v>34</v>
      </c>
      <c r="H33" s="106" t="s">
        <v>64</v>
      </c>
      <c r="I33" s="82">
        <v>8.4734000000000004E-2</v>
      </c>
      <c r="J33" s="82">
        <f t="shared" si="1"/>
        <v>0</v>
      </c>
      <c r="K33" s="65">
        <f t="shared" si="0"/>
        <v>36.880118960511716</v>
      </c>
      <c r="L33" s="42"/>
      <c r="M33" s="46"/>
    </row>
    <row r="34" spans="1:13" s="4" customFormat="1" ht="18.5" x14ac:dyDescent="0.25">
      <c r="A34" s="44">
        <v>12</v>
      </c>
      <c r="B34" s="45">
        <v>112</v>
      </c>
      <c r="C34" s="43">
        <v>10093069258</v>
      </c>
      <c r="E34" s="49" t="s">
        <v>172</v>
      </c>
      <c r="F34" s="112">
        <v>38836</v>
      </c>
      <c r="G34" s="86" t="s">
        <v>34</v>
      </c>
      <c r="H34" s="106" t="s">
        <v>64</v>
      </c>
      <c r="I34" s="82">
        <v>8.4734000000000004E-2</v>
      </c>
      <c r="J34" s="82">
        <f t="shared" si="1"/>
        <v>0</v>
      </c>
      <c r="K34" s="65">
        <f t="shared" si="0"/>
        <v>36.880118960511716</v>
      </c>
      <c r="L34" s="42"/>
      <c r="M34" s="46"/>
    </row>
    <row r="35" spans="1:13" s="4" customFormat="1" ht="18.5" x14ac:dyDescent="0.25">
      <c r="A35" s="44">
        <v>13</v>
      </c>
      <c r="B35" s="45">
        <v>119</v>
      </c>
      <c r="C35" s="43">
        <v>10114924368</v>
      </c>
      <c r="E35" s="49" t="s">
        <v>137</v>
      </c>
      <c r="F35" s="112">
        <v>38762</v>
      </c>
      <c r="G35" s="86" t="s">
        <v>34</v>
      </c>
      <c r="H35" s="106" t="s">
        <v>57</v>
      </c>
      <c r="I35" s="82">
        <v>8.4734000000000004E-2</v>
      </c>
      <c r="J35" s="82">
        <f t="shared" si="1"/>
        <v>0</v>
      </c>
      <c r="K35" s="65">
        <f t="shared" si="0"/>
        <v>36.880118960511716</v>
      </c>
      <c r="L35" s="42"/>
      <c r="M35" s="46"/>
    </row>
    <row r="36" spans="1:13" s="4" customFormat="1" ht="18.5" x14ac:dyDescent="0.25">
      <c r="A36" s="44">
        <v>14</v>
      </c>
      <c r="B36" s="45">
        <v>107</v>
      </c>
      <c r="C36" s="43">
        <v>10111079330</v>
      </c>
      <c r="E36" s="49" t="s">
        <v>135</v>
      </c>
      <c r="F36" s="112">
        <v>38979</v>
      </c>
      <c r="G36" s="86" t="s">
        <v>34</v>
      </c>
      <c r="H36" s="106" t="s">
        <v>64</v>
      </c>
      <c r="I36" s="82">
        <v>8.4734000000000004E-2</v>
      </c>
      <c r="J36" s="82">
        <f t="shared" si="1"/>
        <v>0</v>
      </c>
      <c r="K36" s="65">
        <f t="shared" si="0"/>
        <v>36.880118960511716</v>
      </c>
      <c r="L36" s="42"/>
      <c r="M36" s="46"/>
    </row>
    <row r="37" spans="1:13" s="4" customFormat="1" ht="18.5" x14ac:dyDescent="0.25">
      <c r="A37" s="44">
        <v>15</v>
      </c>
      <c r="B37" s="45">
        <v>110</v>
      </c>
      <c r="C37" s="43">
        <v>10094924079</v>
      </c>
      <c r="E37" s="49" t="s">
        <v>151</v>
      </c>
      <c r="F37" s="112">
        <v>38788</v>
      </c>
      <c r="G37" s="86" t="s">
        <v>34</v>
      </c>
      <c r="H37" s="106" t="s">
        <v>64</v>
      </c>
      <c r="I37" s="82">
        <v>8.4734000000000004E-2</v>
      </c>
      <c r="J37" s="82">
        <f t="shared" si="1"/>
        <v>0</v>
      </c>
      <c r="K37" s="65">
        <f t="shared" si="0"/>
        <v>36.880118960511716</v>
      </c>
      <c r="L37" s="42"/>
      <c r="M37" s="95"/>
    </row>
    <row r="38" spans="1:13" s="4" customFormat="1" ht="18.5" x14ac:dyDescent="0.25">
      <c r="A38" s="44">
        <v>16</v>
      </c>
      <c r="B38" s="45">
        <v>103</v>
      </c>
      <c r="C38" s="43">
        <v>10101387010</v>
      </c>
      <c r="E38" s="49" t="s">
        <v>143</v>
      </c>
      <c r="F38" s="112">
        <v>38387</v>
      </c>
      <c r="G38" s="86" t="s">
        <v>25</v>
      </c>
      <c r="H38" s="106" t="s">
        <v>64</v>
      </c>
      <c r="I38" s="82">
        <v>8.4734000000000004E-2</v>
      </c>
      <c r="J38" s="82">
        <f t="shared" si="1"/>
        <v>0</v>
      </c>
      <c r="K38" s="65">
        <f t="shared" si="0"/>
        <v>36.880118960511716</v>
      </c>
      <c r="L38" s="42"/>
      <c r="M38" s="46"/>
    </row>
    <row r="39" spans="1:13" s="4" customFormat="1" ht="18.5" x14ac:dyDescent="0.25">
      <c r="A39" s="44">
        <v>17</v>
      </c>
      <c r="B39" s="45">
        <v>102</v>
      </c>
      <c r="C39" s="43">
        <v>10111058920</v>
      </c>
      <c r="E39" s="49" t="s">
        <v>133</v>
      </c>
      <c r="F39" s="112">
        <v>38947</v>
      </c>
      <c r="G39" s="86" t="s">
        <v>34</v>
      </c>
      <c r="H39" s="106" t="s">
        <v>64</v>
      </c>
      <c r="I39" s="82">
        <v>8.4734000000000004E-2</v>
      </c>
      <c r="J39" s="82">
        <f t="shared" si="1"/>
        <v>0</v>
      </c>
      <c r="K39" s="65">
        <f t="shared" si="0"/>
        <v>36.880118960511716</v>
      </c>
      <c r="L39" s="42"/>
      <c r="M39" s="46"/>
    </row>
    <row r="40" spans="1:13" s="4" customFormat="1" ht="18.5" customHeight="1" x14ac:dyDescent="0.25">
      <c r="A40" s="44">
        <v>18</v>
      </c>
      <c r="B40" s="45">
        <v>108</v>
      </c>
      <c r="C40" s="43">
        <v>10093565473</v>
      </c>
      <c r="E40" s="49" t="s">
        <v>132</v>
      </c>
      <c r="F40" s="112">
        <v>38388</v>
      </c>
      <c r="G40" s="86" t="s">
        <v>34</v>
      </c>
      <c r="H40" s="106" t="s">
        <v>64</v>
      </c>
      <c r="I40" s="82">
        <v>8.4734000000000004E-2</v>
      </c>
      <c r="J40" s="82">
        <f t="shared" si="1"/>
        <v>0</v>
      </c>
      <c r="K40" s="65">
        <f t="shared" si="0"/>
        <v>36.880118960511716</v>
      </c>
      <c r="L40" s="42"/>
      <c r="M40" s="95"/>
    </row>
    <row r="41" spans="1:13" s="4" customFormat="1" ht="18.5" x14ac:dyDescent="0.25">
      <c r="A41" s="44">
        <v>19</v>
      </c>
      <c r="B41" s="45">
        <v>122</v>
      </c>
      <c r="C41" s="43">
        <v>10119756483</v>
      </c>
      <c r="E41" s="49" t="s">
        <v>138</v>
      </c>
      <c r="F41" s="112">
        <v>38441</v>
      </c>
      <c r="G41" s="86" t="s">
        <v>34</v>
      </c>
      <c r="H41" s="106" t="s">
        <v>55</v>
      </c>
      <c r="I41" s="82">
        <v>8.4734000000000004E-2</v>
      </c>
      <c r="J41" s="82">
        <f t="shared" si="1"/>
        <v>0</v>
      </c>
      <c r="K41" s="65">
        <f t="shared" si="0"/>
        <v>36.880118960511716</v>
      </c>
      <c r="L41" s="42"/>
      <c r="M41" s="46"/>
    </row>
    <row r="42" spans="1:13" s="4" customFormat="1" ht="39" x14ac:dyDescent="0.25">
      <c r="A42" s="44">
        <v>20</v>
      </c>
      <c r="B42" s="45">
        <v>123</v>
      </c>
      <c r="C42" s="43">
        <v>10126045319</v>
      </c>
      <c r="E42" s="49" t="s">
        <v>150</v>
      </c>
      <c r="F42" s="112">
        <v>38921</v>
      </c>
      <c r="G42" s="86" t="s">
        <v>42</v>
      </c>
      <c r="H42" s="106" t="s">
        <v>55</v>
      </c>
      <c r="I42" s="82">
        <v>8.4734000000000004E-2</v>
      </c>
      <c r="J42" s="82">
        <f t="shared" si="1"/>
        <v>0</v>
      </c>
      <c r="K42" s="65">
        <f t="shared" si="0"/>
        <v>36.880118960511716</v>
      </c>
      <c r="L42" s="42"/>
      <c r="M42" s="128" t="s">
        <v>173</v>
      </c>
    </row>
    <row r="43" spans="1:13" s="4" customFormat="1" ht="18.5" x14ac:dyDescent="0.25">
      <c r="A43" s="44">
        <v>21</v>
      </c>
      <c r="B43" s="45">
        <v>114</v>
      </c>
      <c r="C43" s="43">
        <v>10077687078</v>
      </c>
      <c r="E43" s="49" t="s">
        <v>140</v>
      </c>
      <c r="F43" s="112">
        <v>38562</v>
      </c>
      <c r="G43" s="86" t="s">
        <v>34</v>
      </c>
      <c r="H43" s="106" t="s">
        <v>58</v>
      </c>
      <c r="I43" s="82">
        <v>8.4779999999999994E-2</v>
      </c>
      <c r="J43" s="82">
        <f t="shared" si="1"/>
        <v>4.5999999999990493E-5</v>
      </c>
      <c r="K43" s="65">
        <f t="shared" si="0"/>
        <v>36.860108516159471</v>
      </c>
      <c r="L43" s="42"/>
      <c r="M43" s="128"/>
    </row>
    <row r="44" spans="1:13" s="4" customFormat="1" ht="18.5" x14ac:dyDescent="0.25">
      <c r="A44" s="44">
        <v>22</v>
      </c>
      <c r="B44" s="45">
        <v>101</v>
      </c>
      <c r="C44" s="43">
        <v>10094394926</v>
      </c>
      <c r="E44" s="49" t="s">
        <v>134</v>
      </c>
      <c r="F44" s="112">
        <v>38595</v>
      </c>
      <c r="G44" s="86" t="s">
        <v>34</v>
      </c>
      <c r="H44" s="106" t="s">
        <v>64</v>
      </c>
      <c r="I44" s="82">
        <v>8.4779999999999994E-2</v>
      </c>
      <c r="J44" s="82">
        <f t="shared" si="1"/>
        <v>4.5999999999990493E-5</v>
      </c>
      <c r="K44" s="65">
        <f t="shared" si="0"/>
        <v>36.860108516159471</v>
      </c>
      <c r="L44" s="42"/>
      <c r="M44" s="128"/>
    </row>
    <row r="45" spans="1:13" s="4" customFormat="1" ht="18.5" x14ac:dyDescent="0.25">
      <c r="A45" s="44">
        <v>23</v>
      </c>
      <c r="B45" s="45">
        <v>129</v>
      </c>
      <c r="C45" s="43">
        <v>10116019559</v>
      </c>
      <c r="E45" s="49" t="s">
        <v>157</v>
      </c>
      <c r="F45" s="112">
        <v>38553</v>
      </c>
      <c r="G45" s="86" t="s">
        <v>42</v>
      </c>
      <c r="H45" s="106" t="s">
        <v>60</v>
      </c>
      <c r="I45" s="82">
        <v>8.4803000000000003E-2</v>
      </c>
      <c r="J45" s="82">
        <f t="shared" si="1"/>
        <v>6.8999999999999617E-5</v>
      </c>
      <c r="K45" s="65">
        <f t="shared" si="0"/>
        <v>36.850111434736981</v>
      </c>
      <c r="L45" s="42"/>
      <c r="M45" s="128"/>
    </row>
    <row r="46" spans="1:13" s="4" customFormat="1" ht="18.5" x14ac:dyDescent="0.25">
      <c r="A46" s="44">
        <v>24</v>
      </c>
      <c r="B46" s="45">
        <v>104</v>
      </c>
      <c r="C46" s="43">
        <v>10101383875</v>
      </c>
      <c r="E46" s="49" t="s">
        <v>130</v>
      </c>
      <c r="F46" s="112">
        <v>38568</v>
      </c>
      <c r="G46" s="86" t="s">
        <v>25</v>
      </c>
      <c r="H46" s="106" t="s">
        <v>64</v>
      </c>
      <c r="I46" s="82">
        <v>8.4803000000000003E-2</v>
      </c>
      <c r="J46" s="82">
        <f t="shared" si="1"/>
        <v>6.8999999999999617E-5</v>
      </c>
      <c r="K46" s="65">
        <f t="shared" si="0"/>
        <v>36.850111434736981</v>
      </c>
      <c r="L46" s="42"/>
      <c r="M46" s="128"/>
    </row>
    <row r="47" spans="1:13" s="4" customFormat="1" ht="18.5" x14ac:dyDescent="0.25">
      <c r="A47" s="44">
        <v>25</v>
      </c>
      <c r="B47" s="45">
        <v>118</v>
      </c>
      <c r="C47" s="43">
        <v>10108261680</v>
      </c>
      <c r="E47" s="49" t="s">
        <v>145</v>
      </c>
      <c r="F47" s="112">
        <v>38525</v>
      </c>
      <c r="G47" s="86" t="s">
        <v>34</v>
      </c>
      <c r="H47" s="106" t="s">
        <v>146</v>
      </c>
      <c r="I47" s="82">
        <v>8.5023000000000001E-2</v>
      </c>
      <c r="J47" s="82">
        <f t="shared" si="1"/>
        <v>2.8899999999999759E-4</v>
      </c>
      <c r="K47" s="65">
        <f t="shared" si="0"/>
        <v>36.754760476576926</v>
      </c>
      <c r="L47" s="42"/>
      <c r="M47" s="128"/>
    </row>
    <row r="48" spans="1:13" s="4" customFormat="1" ht="26" x14ac:dyDescent="0.25">
      <c r="A48" s="44" t="s">
        <v>48</v>
      </c>
      <c r="B48" s="45">
        <v>124</v>
      </c>
      <c r="C48" s="43">
        <v>10103845352</v>
      </c>
      <c r="E48" s="49" t="s">
        <v>147</v>
      </c>
      <c r="F48" s="112">
        <v>38893</v>
      </c>
      <c r="G48" s="86" t="s">
        <v>42</v>
      </c>
      <c r="H48" s="106" t="s">
        <v>55</v>
      </c>
      <c r="I48" s="82"/>
      <c r="J48" s="82"/>
      <c r="K48" s="65"/>
      <c r="L48" s="42"/>
      <c r="M48" s="128" t="s">
        <v>174</v>
      </c>
    </row>
    <row r="49" spans="1:13" s="4" customFormat="1" ht="18.5" x14ac:dyDescent="0.25">
      <c r="A49" s="44" t="s">
        <v>48</v>
      </c>
      <c r="B49" s="45">
        <v>120</v>
      </c>
      <c r="C49" s="43">
        <v>10120121851</v>
      </c>
      <c r="E49" s="49" t="s">
        <v>154</v>
      </c>
      <c r="F49" s="112">
        <v>39020</v>
      </c>
      <c r="G49" s="86" t="s">
        <v>42</v>
      </c>
      <c r="H49" s="106" t="s">
        <v>57</v>
      </c>
      <c r="I49" s="82"/>
      <c r="J49" s="82"/>
      <c r="K49" s="65"/>
      <c r="L49" s="42"/>
      <c r="M49" s="46"/>
    </row>
    <row r="50" spans="1:13" s="4" customFormat="1" ht="18.5" x14ac:dyDescent="0.25">
      <c r="A50" s="44" t="s">
        <v>48</v>
      </c>
      <c r="B50" s="45">
        <v>105</v>
      </c>
      <c r="C50" s="43">
        <v>10116088368</v>
      </c>
      <c r="E50" s="49" t="s">
        <v>149</v>
      </c>
      <c r="F50" s="112">
        <v>39045</v>
      </c>
      <c r="G50" s="86" t="s">
        <v>34</v>
      </c>
      <c r="H50" s="106" t="s">
        <v>64</v>
      </c>
      <c r="I50" s="82"/>
      <c r="J50" s="82"/>
      <c r="K50" s="65"/>
      <c r="L50" s="42"/>
      <c r="M50" s="46"/>
    </row>
    <row r="51" spans="1:13" s="4" customFormat="1" ht="18.5" x14ac:dyDescent="0.25">
      <c r="A51" s="44" t="s">
        <v>48</v>
      </c>
      <c r="B51" s="45">
        <v>117</v>
      </c>
      <c r="C51" s="43">
        <v>10140425365</v>
      </c>
      <c r="E51" s="49" t="s">
        <v>144</v>
      </c>
      <c r="F51" s="112">
        <v>38528</v>
      </c>
      <c r="G51" s="86" t="s">
        <v>42</v>
      </c>
      <c r="H51" s="106" t="s">
        <v>56</v>
      </c>
      <c r="I51" s="82"/>
      <c r="J51" s="82"/>
      <c r="K51" s="65"/>
      <c r="L51" s="42"/>
      <c r="M51" s="46"/>
    </row>
    <row r="52" spans="1:13" s="4" customFormat="1" ht="18.5" x14ac:dyDescent="0.25">
      <c r="A52" s="44" t="s">
        <v>48</v>
      </c>
      <c r="B52" s="45">
        <v>127</v>
      </c>
      <c r="C52" s="43">
        <v>10115074720</v>
      </c>
      <c r="E52" s="49" t="s">
        <v>155</v>
      </c>
      <c r="F52" s="112">
        <v>39052</v>
      </c>
      <c r="G52" s="86" t="s">
        <v>34</v>
      </c>
      <c r="H52" s="106" t="s">
        <v>102</v>
      </c>
      <c r="I52" s="82"/>
      <c r="J52" s="82"/>
      <c r="K52" s="65"/>
      <c r="L52" s="42"/>
      <c r="M52" s="46"/>
    </row>
    <row r="53" spans="1:13" s="4" customFormat="1" ht="19" thickBot="1" x14ac:dyDescent="0.3">
      <c r="A53" s="99" t="s">
        <v>48</v>
      </c>
      <c r="B53" s="100">
        <v>128</v>
      </c>
      <c r="C53" s="102">
        <v>10101512403</v>
      </c>
      <c r="E53" s="103" t="s">
        <v>156</v>
      </c>
      <c r="F53" s="114">
        <v>38681</v>
      </c>
      <c r="G53" s="104" t="s">
        <v>42</v>
      </c>
      <c r="H53" s="107" t="s">
        <v>60</v>
      </c>
      <c r="I53" s="96"/>
      <c r="J53" s="96"/>
      <c r="K53" s="85"/>
      <c r="L53" s="97"/>
      <c r="M53" s="105"/>
    </row>
    <row r="54" spans="1:13" ht="9" customHeight="1" thickTop="1" thickBot="1" x14ac:dyDescent="0.35">
      <c r="A54" s="115"/>
      <c r="B54" s="116"/>
      <c r="C54" s="116"/>
      <c r="D54" s="117"/>
      <c r="E54" s="118"/>
      <c r="F54" s="119"/>
      <c r="G54" s="120"/>
      <c r="H54" s="121"/>
      <c r="I54" s="122"/>
      <c r="J54" s="122"/>
      <c r="K54" s="66"/>
      <c r="L54" s="122"/>
      <c r="M54" s="122"/>
    </row>
    <row r="55" spans="1:13" ht="15" thickTop="1" x14ac:dyDescent="0.25">
      <c r="A55" s="145" t="s">
        <v>5</v>
      </c>
      <c r="B55" s="146"/>
      <c r="C55" s="146"/>
      <c r="D55" s="146"/>
      <c r="E55" s="146"/>
      <c r="F55" s="146"/>
      <c r="G55" s="146"/>
      <c r="H55" s="146" t="s">
        <v>6</v>
      </c>
      <c r="I55" s="146"/>
      <c r="J55" s="146"/>
      <c r="K55" s="146"/>
      <c r="L55" s="146"/>
      <c r="M55" s="152"/>
    </row>
    <row r="56" spans="1:13" x14ac:dyDescent="0.25">
      <c r="A56" s="50" t="s">
        <v>122</v>
      </c>
      <c r="B56" s="51"/>
      <c r="C56" s="54"/>
      <c r="D56" s="51"/>
      <c r="E56" s="92"/>
      <c r="F56" s="70"/>
      <c r="G56" s="76"/>
      <c r="H56" s="55" t="s">
        <v>35</v>
      </c>
      <c r="I56" s="87">
        <v>10</v>
      </c>
      <c r="J56" s="70"/>
      <c r="K56" s="71"/>
      <c r="L56" s="67" t="s">
        <v>33</v>
      </c>
      <c r="M56" s="113">
        <f>COUNTIF(G23:G53,"ЗМС")</f>
        <v>0</v>
      </c>
    </row>
    <row r="57" spans="1:13" x14ac:dyDescent="0.25">
      <c r="A57" s="50" t="s">
        <v>161</v>
      </c>
      <c r="B57" s="8"/>
      <c r="C57" s="56"/>
      <c r="D57" s="8"/>
      <c r="E57" s="89"/>
      <c r="F57" s="77"/>
      <c r="G57" s="78"/>
      <c r="H57" s="57" t="s">
        <v>28</v>
      </c>
      <c r="I57" s="88">
        <f>I58+I63</f>
        <v>31</v>
      </c>
      <c r="J57" s="72"/>
      <c r="K57" s="73"/>
      <c r="L57" s="68" t="s">
        <v>22</v>
      </c>
      <c r="M57" s="113">
        <f>COUNTIF(G23:G53,"МСМК")</f>
        <v>0</v>
      </c>
    </row>
    <row r="58" spans="1:13" x14ac:dyDescent="0.25">
      <c r="A58" s="50" t="s">
        <v>162</v>
      </c>
      <c r="B58" s="8"/>
      <c r="C58" s="59"/>
      <c r="D58" s="8"/>
      <c r="E58" s="88"/>
      <c r="F58" s="77"/>
      <c r="G58" s="78"/>
      <c r="H58" s="57" t="s">
        <v>29</v>
      </c>
      <c r="I58" s="88">
        <f>I59+I60+I61+I62</f>
        <v>31</v>
      </c>
      <c r="J58" s="72"/>
      <c r="K58" s="73"/>
      <c r="L58" s="68" t="s">
        <v>25</v>
      </c>
      <c r="M58" s="113">
        <f>COUNTIF(G23:G53,"МС")</f>
        <v>5</v>
      </c>
    </row>
    <row r="59" spans="1:13" x14ac:dyDescent="0.25">
      <c r="A59" s="50" t="s">
        <v>125</v>
      </c>
      <c r="B59" s="8"/>
      <c r="C59" s="59"/>
      <c r="D59" s="8"/>
      <c r="E59" s="88"/>
      <c r="F59" s="77"/>
      <c r="G59" s="78"/>
      <c r="H59" s="57" t="s">
        <v>30</v>
      </c>
      <c r="I59" s="88">
        <f>COUNT(A23:A85)</f>
        <v>25</v>
      </c>
      <c r="J59" s="72"/>
      <c r="K59" s="73"/>
      <c r="L59" s="68" t="s">
        <v>34</v>
      </c>
      <c r="M59" s="113">
        <f>COUNTIF(G23:G53,"КМС")</f>
        <v>20</v>
      </c>
    </row>
    <row r="60" spans="1:13" x14ac:dyDescent="0.25">
      <c r="A60" s="50"/>
      <c r="B60" s="8"/>
      <c r="C60" s="59"/>
      <c r="D60" s="8"/>
      <c r="E60" s="39"/>
      <c r="F60" s="77"/>
      <c r="G60" s="78"/>
      <c r="H60" s="57" t="s">
        <v>43</v>
      </c>
      <c r="I60" s="88">
        <f>COUNTIF(A23:A84,"ЛИМ")</f>
        <v>0</v>
      </c>
      <c r="J60" s="72"/>
      <c r="K60" s="73"/>
      <c r="L60" s="68" t="s">
        <v>42</v>
      </c>
      <c r="M60" s="113">
        <f>COUNTIF(G23:G53,"1 СР")</f>
        <v>6</v>
      </c>
    </row>
    <row r="61" spans="1:13" x14ac:dyDescent="0.25">
      <c r="A61" s="50"/>
      <c r="B61" s="8"/>
      <c r="C61" s="8"/>
      <c r="D61" s="8"/>
      <c r="E61" s="39"/>
      <c r="F61" s="77"/>
      <c r="G61" s="78"/>
      <c r="H61" s="57" t="s">
        <v>31</v>
      </c>
      <c r="I61" s="88">
        <f>COUNTIF(A23:A84,"НФ")</f>
        <v>6</v>
      </c>
      <c r="J61" s="72"/>
      <c r="K61" s="73"/>
      <c r="L61" s="68" t="s">
        <v>49</v>
      </c>
      <c r="M61" s="113">
        <f>COUNTIF(G23:G53,"2 СР")</f>
        <v>0</v>
      </c>
    </row>
    <row r="62" spans="1:13" x14ac:dyDescent="0.25">
      <c r="A62" s="50"/>
      <c r="B62" s="8"/>
      <c r="C62" s="8"/>
      <c r="D62" s="8"/>
      <c r="E62" s="39"/>
      <c r="F62" s="77"/>
      <c r="G62" s="78"/>
      <c r="H62" s="57" t="s">
        <v>36</v>
      </c>
      <c r="I62" s="88">
        <f>COUNTIF(A23:A84,"ДСКВ")</f>
        <v>0</v>
      </c>
      <c r="J62" s="72"/>
      <c r="K62" s="73"/>
      <c r="L62" s="68" t="s">
        <v>50</v>
      </c>
      <c r="M62" s="113">
        <f>COUNTIF(G23:G54,"3 СР")</f>
        <v>0</v>
      </c>
    </row>
    <row r="63" spans="1:13" x14ac:dyDescent="0.25">
      <c r="A63" s="50"/>
      <c r="B63" s="8"/>
      <c r="C63" s="8"/>
      <c r="D63" s="8"/>
      <c r="E63" s="39"/>
      <c r="F63" s="79"/>
      <c r="G63" s="80"/>
      <c r="H63" s="57" t="s">
        <v>32</v>
      </c>
      <c r="I63" s="88">
        <f>COUNTIF(A23:A101,"НС")</f>
        <v>0</v>
      </c>
      <c r="J63" s="74"/>
      <c r="K63" s="75"/>
      <c r="L63" s="68"/>
      <c r="M63" s="58"/>
    </row>
    <row r="64" spans="1:13" ht="9.75" customHeight="1" x14ac:dyDescent="0.25">
      <c r="A64" s="21"/>
      <c r="M64" s="22"/>
    </row>
    <row r="65" spans="1:13" ht="15.5" x14ac:dyDescent="0.25">
      <c r="A65" s="170" t="s">
        <v>3</v>
      </c>
      <c r="B65" s="169"/>
      <c r="C65" s="169"/>
      <c r="D65" s="169"/>
      <c r="E65" s="169"/>
      <c r="F65" s="169" t="s">
        <v>13</v>
      </c>
      <c r="G65" s="169"/>
      <c r="H65" s="169"/>
      <c r="I65" s="169" t="s">
        <v>4</v>
      </c>
      <c r="J65" s="169"/>
      <c r="K65" s="169"/>
      <c r="L65" s="169" t="s">
        <v>126</v>
      </c>
      <c r="M65" s="174"/>
    </row>
    <row r="66" spans="1:13" x14ac:dyDescent="0.25">
      <c r="A66" s="163"/>
      <c r="B66" s="164"/>
      <c r="C66" s="164"/>
      <c r="D66" s="164"/>
      <c r="E66" s="164"/>
      <c r="F66" s="164"/>
      <c r="G66" s="171"/>
      <c r="H66" s="171"/>
      <c r="I66" s="171"/>
      <c r="J66" s="171"/>
      <c r="K66" s="171"/>
      <c r="L66" s="171"/>
      <c r="M66" s="172"/>
    </row>
    <row r="67" spans="1:13" x14ac:dyDescent="0.25">
      <c r="A67" s="125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7"/>
    </row>
    <row r="68" spans="1:13" x14ac:dyDescent="0.25">
      <c r="A68" s="125"/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7"/>
    </row>
    <row r="69" spans="1:13" x14ac:dyDescent="0.25">
      <c r="A69" s="163"/>
      <c r="B69" s="164"/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73"/>
    </row>
    <row r="70" spans="1:13" x14ac:dyDescent="0.25">
      <c r="A70" s="163"/>
      <c r="B70" s="164"/>
      <c r="C70" s="164"/>
      <c r="D70" s="164"/>
      <c r="E70" s="164"/>
      <c r="F70" s="164"/>
      <c r="G70" s="165"/>
      <c r="H70" s="165"/>
      <c r="I70" s="165"/>
      <c r="J70" s="165"/>
      <c r="K70" s="165"/>
      <c r="L70" s="165"/>
      <c r="M70" s="166"/>
    </row>
    <row r="71" spans="1:13" ht="16" thickBot="1" x14ac:dyDescent="0.3">
      <c r="A71" s="167"/>
      <c r="B71" s="168"/>
      <c r="C71" s="168"/>
      <c r="D71" s="168"/>
      <c r="E71" s="168"/>
      <c r="F71" s="168" t="str">
        <f>H17</f>
        <v>Попова Е.В. (ВК, г. Воронеж)</v>
      </c>
      <c r="G71" s="168"/>
      <c r="H71" s="168"/>
      <c r="I71" s="168" t="str">
        <f>H18</f>
        <v>Воронов А.М. (1СК, г. Майкоп)</v>
      </c>
      <c r="J71" s="168"/>
      <c r="K71" s="168"/>
      <c r="L71" s="168" t="str">
        <f>H19</f>
        <v>Ширяева Н.С. (1СК, г. Майкоп)</v>
      </c>
      <c r="M71" s="175"/>
    </row>
    <row r="72" spans="1:13" ht="13.5" thickTop="1" x14ac:dyDescent="0.25"/>
  </sheetData>
  <mergeCells count="43">
    <mergeCell ref="A12:M12"/>
    <mergeCell ref="A1:M1"/>
    <mergeCell ref="A2:M2"/>
    <mergeCell ref="A3:M3"/>
    <mergeCell ref="A4:M4"/>
    <mergeCell ref="A5:M5"/>
    <mergeCell ref="A6:M6"/>
    <mergeCell ref="A7:M7"/>
    <mergeCell ref="A8:M8"/>
    <mergeCell ref="A9:M9"/>
    <mergeCell ref="A10:M10"/>
    <mergeCell ref="A11:M11"/>
    <mergeCell ref="A55:G55"/>
    <mergeCell ref="H55:M55"/>
    <mergeCell ref="A15:H15"/>
    <mergeCell ref="I15:M15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A65:E65"/>
    <mergeCell ref="F65:H65"/>
    <mergeCell ref="I65:K65"/>
    <mergeCell ref="L65:M65"/>
    <mergeCell ref="A66:F66"/>
    <mergeCell ref="G66:M66"/>
    <mergeCell ref="A69:F69"/>
    <mergeCell ref="G69:M69"/>
    <mergeCell ref="A70:F70"/>
    <mergeCell ref="G70:M70"/>
    <mergeCell ref="A71:E71"/>
    <mergeCell ref="F71:H71"/>
    <mergeCell ref="I71:K71"/>
    <mergeCell ref="L71:M71"/>
  </mergeCells>
  <conditionalFormatting sqref="B1 B6:B7 B9:B11 B13:B1048576">
    <cfRule type="duplicateValues" dxfId="3" priority="4"/>
  </conditionalFormatting>
  <conditionalFormatting sqref="B2">
    <cfRule type="duplicateValues" dxfId="2" priority="3"/>
  </conditionalFormatting>
  <conditionalFormatting sqref="B3">
    <cfRule type="duplicateValues" dxfId="1" priority="2"/>
  </conditionalFormatting>
  <conditionalFormatting sqref="B4">
    <cfRule type="duplicateValues" dxfId="0" priority="1"/>
  </conditionalFormatting>
  <printOptions horizontalCentered="1"/>
  <pageMargins left="0.19685039370078741" right="0.19685039370078741" top="0.9055118110236221" bottom="0.86614173228346458" header="0.15748031496062992" footer="0.11811023622047245"/>
  <pageSetup paperSize="256" scale="57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гр гонка жен</vt:lpstr>
      <vt:lpstr>гр гонка юниорки 17-18</vt:lpstr>
      <vt:lpstr>гр гонка жен (2)</vt:lpstr>
      <vt:lpstr>гр гонка юниорки 17-18 (2)</vt:lpstr>
      <vt:lpstr>'гр гонка жен'!Заголовки_для_печати</vt:lpstr>
      <vt:lpstr>'гр гонка жен (2)'!Заголовки_для_печати</vt:lpstr>
      <vt:lpstr>'гр гонка юниорки 17-18'!Заголовки_для_печати</vt:lpstr>
      <vt:lpstr>'гр гонка юниорки 17-18 (2)'!Заголовки_для_печати</vt:lpstr>
      <vt:lpstr>'гр гонка жен'!Область_печати</vt:lpstr>
      <vt:lpstr>'гр гонка жен (2)'!Область_печати</vt:lpstr>
      <vt:lpstr>'гр гонка юниорки 17-18'!Область_печати</vt:lpstr>
      <vt:lpstr>'гр гонка юниорки 17-18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Арсен</cp:lastModifiedBy>
  <cp:lastPrinted>2022-03-14T01:54:10Z</cp:lastPrinted>
  <dcterms:created xsi:type="dcterms:W3CDTF">1996-10-08T23:32:33Z</dcterms:created>
  <dcterms:modified xsi:type="dcterms:W3CDTF">2023-03-30T14:02:34Z</dcterms:modified>
</cp:coreProperties>
</file>