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СОРЕВНОВАНИЯ 2024\КР и ВС Саранск\ПРОТОКОЛЫ\ВС\"/>
    </mc:Choice>
  </mc:AlternateContent>
  <xr:revisionPtr revIDLastSave="0" documentId="13_ncr:1_{1471AEAB-4AC5-4765-8A0D-F75941F6957E}" xr6:coauthVersionLast="47" xr6:coauthVersionMax="47" xr10:uidLastSave="{00000000-0000-0000-0000-000000000000}"/>
  <bookViews>
    <workbookView xWindow="-110" yWindow="-110" windowWidth="19420" windowHeight="10300" activeTab="2" xr2:uid="{B110CCE0-D33D-43E2-A018-4872A545FF44}"/>
  </bookViews>
  <sheets>
    <sheet name="ВС Д13-14-оф.протокол" sheetId="1" r:id="rId1"/>
    <sheet name="ВС Д15-16-оф.протокол " sheetId="2" r:id="rId2"/>
    <sheet name="ВС Ю-ры 17-18-оф.протокол " sheetId="3" r:id="rId3"/>
  </sheets>
  <externalReferences>
    <externalReference r:id="rId4"/>
  </externalReferences>
  <definedNames>
    <definedName name="_xlnm.Print_Titles" localSheetId="0">'ВС Д13-14-оф.протокол'!$21:$21</definedName>
    <definedName name="_xlnm.Print_Titles" localSheetId="1">'ВС Д15-16-оф.протокол '!$21:$21</definedName>
    <definedName name="_xlnm.Print_Titles" localSheetId="2">'ВС Ю-ры 17-18-оф.протокол '!$21:$21</definedName>
    <definedName name="_xlnm.Print_Area" localSheetId="0">'ВС Д13-14-оф.протокол'!$A$1:$N$41</definedName>
    <definedName name="_xlnm.Print_Area" localSheetId="1">'ВС Д15-16-оф.протокол '!$A$1:$N$41</definedName>
    <definedName name="_xlnm.Print_Area" localSheetId="2">'ВС Ю-ры 17-18-оф.протокол '!$A$1:$N$44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3" i="3" l="1"/>
  <c r="G43" i="3"/>
  <c r="D43" i="3"/>
  <c r="L37" i="3"/>
  <c r="H35" i="3"/>
  <c r="N34" i="3"/>
  <c r="H34" i="3"/>
  <c r="H33" i="3"/>
  <c r="H32" i="3"/>
  <c r="N31" i="3"/>
  <c r="L26" i="3"/>
  <c r="G26" i="3"/>
  <c r="F26" i="3"/>
  <c r="E26" i="3"/>
  <c r="D26" i="3"/>
  <c r="C26" i="3"/>
  <c r="L25" i="3"/>
  <c r="G25" i="3"/>
  <c r="F25" i="3"/>
  <c r="E25" i="3"/>
  <c r="D25" i="3"/>
  <c r="C25" i="3"/>
  <c r="L24" i="3"/>
  <c r="G24" i="3"/>
  <c r="F24" i="3"/>
  <c r="E24" i="3"/>
  <c r="D24" i="3"/>
  <c r="C24" i="3"/>
  <c r="L23" i="3"/>
  <c r="G23" i="3"/>
  <c r="H29" i="3" s="1" a="1"/>
  <c r="H29" i="3" s="1"/>
  <c r="F23" i="3"/>
  <c r="N30" i="3" s="1"/>
  <c r="E23" i="3"/>
  <c r="D23" i="3"/>
  <c r="C23" i="3"/>
  <c r="L40" i="2"/>
  <c r="G40" i="2"/>
  <c r="D40" i="2"/>
  <c r="L34" i="2"/>
  <c r="H32" i="2"/>
  <c r="H31" i="2"/>
  <c r="H30" i="2"/>
  <c r="H29" i="2"/>
  <c r="N27" i="2"/>
  <c r="H26" i="2" a="1"/>
  <c r="H26" i="2" s="1"/>
  <c r="G23" i="2"/>
  <c r="F23" i="2"/>
  <c r="N30" i="2" s="1"/>
  <c r="E23" i="2"/>
  <c r="D23" i="2"/>
  <c r="C23" i="2"/>
  <c r="L40" i="1"/>
  <c r="G40" i="1"/>
  <c r="D40" i="1"/>
  <c r="L34" i="1"/>
  <c r="H32" i="1"/>
  <c r="H31" i="1"/>
  <c r="N30" i="1"/>
  <c r="H30" i="1"/>
  <c r="H29" i="1"/>
  <c r="N26" i="1"/>
  <c r="H26" i="1" a="1"/>
  <c r="H26" i="1" s="1"/>
  <c r="G23" i="1"/>
  <c r="F23" i="1"/>
  <c r="N32" i="1" s="1"/>
  <c r="E23" i="1"/>
  <c r="D23" i="1"/>
  <c r="C23" i="1"/>
  <c r="N31" i="2" l="1"/>
  <c r="N27" i="1"/>
  <c r="N32" i="3"/>
  <c r="N35" i="3"/>
  <c r="N29" i="2"/>
  <c r="N32" i="2"/>
  <c r="N28" i="2"/>
  <c r="N28" i="1"/>
  <c r="N31" i="1"/>
  <c r="N29" i="3"/>
  <c r="N33" i="3"/>
  <c r="N29" i="1"/>
  <c r="N2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<sst xmlns="http://schemas.openxmlformats.org/spreadsheetml/2006/main" count="198" uniqueCount="70">
  <si>
    <t>МИНИСТЕРСТВО СПОРТА РОССИЙСКОЙ ФЕДЕРАЦИИ</t>
  </si>
  <si>
    <t>ФЕДЕРАЦИЯ ВЕЛОСИПЕДНОГО СПОРТА РОССИИ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</si>
  <si>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</si>
  <si>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</si>
  <si>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</si>
  <si>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ВСЕРОССИЙСКИЕ СОРЕВНОВАНИЯ</t>
  </si>
  <si>
    <t>по велосипедному спорту</t>
  </si>
  <si>
    <t>ИТОГОВЫЙ ПРОТОКОЛ</t>
  </si>
  <si>
    <t>ВМХ - фристайл - парк (или парк - смешанный)</t>
  </si>
  <si>
    <t>ДЕВУШКИ 13-14 ЛЕТ</t>
  </si>
  <si>
    <t>МЕСТО ПРОВЕДЕНИЯ: г. Саранск</t>
  </si>
  <si>
    <t>НАЧАЛО ГОНКИ:</t>
  </si>
  <si>
    <t>16:00</t>
  </si>
  <si>
    <t>ОКОНЧАНИЕ ГОНКИ:</t>
  </si>
  <si>
    <t>17:00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</si>
  <si>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</si>
  <si>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</si>
  <si>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</si>
  <si>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</si>
  <si>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</si>
  <si>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 xml:space="preserve">БОЯРОВ В.В. (ВК, г. САРАНСК) </t>
  </si>
  <si>
    <t>ВЫСОТА СТАРТОВОЙ ГОРЫ (HD)(м):</t>
  </si>
  <si>
    <t>ГЛАВНЫЙ СЕКРЕТАРЬ:</t>
  </si>
  <si>
    <t>СЛАБКОВСКАЯ В.Н. ( ВК, г. ОМСК)</t>
  </si>
  <si>
    <t>КОНТРОЛЬНОЕ ВРЕМЯ (МИН):</t>
  </si>
  <si>
    <t>СУДЬЯ НА ФИНИШЕ:</t>
  </si>
  <si>
    <t xml:space="preserve">МАЛАХОВ Р.А. (1К, г. ИЖЕВСК)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</si>
  <si>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</si>
  <si>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</si>
  <si>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</si>
  <si>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</si>
  <si>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</si>
  <si>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</si>
  <si>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</si>
  <si>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</si>
  <si>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</si>
  <si>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</si>
  <si>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</si>
  <si>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</si>
  <si>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</si>
  <si>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</si>
  <si>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</si>
  <si>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</si>
  <si>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</si>
  <si>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</si>
  <si>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</si>
  <si>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</si>
  <si>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</si>
  <si>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</si>
  <si>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</si>
  <si>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</si>
  <si>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МС</t>
  </si>
  <si>
    <t>Ветер: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</si>
  <si>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</si>
  <si>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</si>
  <si>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</si>
  <si>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</si>
  <si>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</si>
  <si>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</si>
  <si>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</si>
  <si>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</si>
  <si>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</si>
  <si>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</si>
  <si>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ДЕВУШКИ 15-16 ЛЕТ</t>
  </si>
  <si>
    <t>НАЗВАНИЕ ТРАССЫ / РЕГ.НОМЕР:</t>
  </si>
  <si>
    <t>ЮНИОРЫ 17-18 ЛЕТ</t>
  </si>
  <si>
    <t>15:00</t>
  </si>
  <si>
    <t>Номер-код ВРВС 0080061612Я</t>
  </si>
  <si>
    <t>ЕКП 2024 № 2008130021019391</t>
  </si>
  <si>
    <t>ДАТА ПРОВЕДЕНИЯ: 24 июля - 28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</si>
</sst>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3" x14ac:knownFonts="1">
    <font>
      <sz val="10"/>
      <name val="Arial"/>
      <charset val="1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sz val="16"/>
      <name val="Calibri"/>
      <family val="2"/>
      <charset val="204"/>
    </font>
    <font>
      <sz val="10"/>
      <name val="Arial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5" fillId="0" borderId="0"/>
    <xf numFmtId="0" fontId="15" fillId="0" borderId="0"/>
  </cellStyleXfs>
  <cellXfs count="153">
    <xf numFmtId="0" fontId="0" fillId="0" borderId="0" xfId="0"/>
    <xf numFmtId="0" fontId="4" fillId="0" borderId="0" xfId="1" applyFont="1" applyAlignment="1">
      <alignment vertical="center"/>
    </xf>
    <xf numFmtId="0" fontId="2" fillId="0" borderId="0" xfId="2" applyFont="1"/>
    <xf numFmtId="0" fontId="5" fillId="0" borderId="0" xfId="2"/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49" fontId="3" fillId="0" borderId="0" xfId="1" applyNumberFormat="1" applyFont="1" applyAlignment="1">
      <alignment vertical="center"/>
    </xf>
    <xf numFmtId="0" fontId="11" fillId="0" borderId="11" xfId="1" applyFont="1" applyBorder="1" applyAlignment="1">
      <alignment vertical="center"/>
    </xf>
    <xf numFmtId="0" fontId="10" fillId="0" borderId="11" xfId="1" applyFont="1" applyBorder="1" applyAlignment="1">
      <alignment horizontal="left" vertical="center"/>
    </xf>
    <xf numFmtId="49" fontId="11" fillId="0" borderId="11" xfId="1" applyNumberFormat="1" applyFont="1" applyBorder="1" applyAlignment="1">
      <alignment vertical="center"/>
    </xf>
    <xf numFmtId="0" fontId="12" fillId="0" borderId="11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1" fillId="0" borderId="8" xfId="1" applyFont="1" applyBorder="1" applyAlignment="1">
      <alignment vertical="center"/>
    </xf>
    <xf numFmtId="0" fontId="1" fillId="0" borderId="8" xfId="1" applyFont="1" applyBorder="1" applyAlignment="1">
      <alignment horizontal="left" vertical="center"/>
    </xf>
    <xf numFmtId="49" fontId="11" fillId="0" borderId="8" xfId="1" applyNumberFormat="1" applyFont="1" applyBorder="1" applyAlignment="1">
      <alignment vertical="center"/>
    </xf>
    <xf numFmtId="0" fontId="12" fillId="0" borderId="8" xfId="1" applyFont="1" applyBorder="1" applyAlignment="1">
      <alignment horizontal="right" vertical="center"/>
    </xf>
    <xf numFmtId="0" fontId="1" fillId="0" borderId="9" xfId="1" applyFont="1" applyBorder="1" applyAlignment="1">
      <alignment horizontal="right" vertical="center"/>
    </xf>
    <xf numFmtId="0" fontId="10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6" fillId="0" borderId="13" xfId="1" applyFont="1" applyBorder="1" applyAlignment="1">
      <alignment horizontal="right" vertical="center"/>
    </xf>
    <xf numFmtId="0" fontId="11" fillId="0" borderId="13" xfId="1" applyFont="1" applyBorder="1" applyAlignment="1">
      <alignment horizontal="right" vertical="center"/>
    </xf>
    <xf numFmtId="0" fontId="11" fillId="0" borderId="13" xfId="0" applyFont="1" applyBorder="1" applyAlignment="1">
      <alignment horizontal="right"/>
    </xf>
    <xf numFmtId="49" fontId="13" fillId="0" borderId="15" xfId="1" applyNumberFormat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49" fontId="13" fillId="0" borderId="13" xfId="1" applyNumberFormat="1" applyFont="1" applyBorder="1" applyAlignment="1">
      <alignment vertical="center"/>
    </xf>
    <xf numFmtId="0" fontId="13" fillId="0" borderId="16" xfId="1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1" fillId="0" borderId="13" xfId="0" applyFont="1" applyBorder="1" applyAlignment="1">
      <alignment horizontal="right" vertical="center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49" fontId="13" fillId="0" borderId="15" xfId="1" applyNumberFormat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vertical="center"/>
    </xf>
    <xf numFmtId="1" fontId="11" fillId="0" borderId="16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49" fontId="6" fillId="0" borderId="17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4" fillId="0" borderId="0" xfId="1" applyNumberFormat="1" applyFont="1" applyAlignment="1">
      <alignment vertical="center"/>
    </xf>
    <xf numFmtId="49" fontId="14" fillId="3" borderId="24" xfId="1" applyNumberFormat="1" applyFont="1" applyFill="1" applyBorder="1" applyAlignment="1">
      <alignment horizontal="center" vertical="center" wrapText="1"/>
    </xf>
    <xf numFmtId="0" fontId="17" fillId="0" borderId="23" xfId="2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24" xfId="1" applyFont="1" applyBorder="1" applyAlignment="1">
      <alignment vertical="center"/>
    </xf>
    <xf numFmtId="14" fontId="19" fillId="0" borderId="24" xfId="1" applyNumberFormat="1" applyFont="1" applyBorder="1" applyAlignment="1">
      <alignment horizontal="center" vertical="center"/>
    </xf>
    <xf numFmtId="2" fontId="19" fillId="0" borderId="24" xfId="2" applyNumberFormat="1" applyFont="1" applyBorder="1" applyAlignment="1">
      <alignment horizontal="center" vertical="center"/>
    </xf>
    <xf numFmtId="1" fontId="19" fillId="0" borderId="24" xfId="2" applyNumberFormat="1" applyFont="1" applyBorder="1" applyAlignment="1">
      <alignment horizontal="center" vertical="center"/>
    </xf>
    <xf numFmtId="0" fontId="17" fillId="4" borderId="24" xfId="3" applyFont="1" applyFill="1" applyBorder="1" applyAlignment="1">
      <alignment horizontal="center" vertical="center" wrapText="1"/>
    </xf>
    <xf numFmtId="0" fontId="17" fillId="0" borderId="27" xfId="2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justify"/>
    </xf>
    <xf numFmtId="0" fontId="20" fillId="0" borderId="0" xfId="4" applyFont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 wrapText="1"/>
    </xf>
    <xf numFmtId="49" fontId="19" fillId="0" borderId="0" xfId="1" applyNumberFormat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10" fillId="2" borderId="29" xfId="1" applyFont="1" applyFill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11" fillId="0" borderId="13" xfId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11" fillId="0" borderId="15" xfId="1" applyNumberFormat="1" applyFont="1" applyBorder="1" applyAlignment="1">
      <alignment vertical="center"/>
    </xf>
    <xf numFmtId="0" fontId="21" fillId="4" borderId="14" xfId="1" applyFont="1" applyFill="1" applyBorder="1" applyAlignment="1">
      <alignment horizontal="right" vertical="center"/>
    </xf>
    <xf numFmtId="0" fontId="6" fillId="0" borderId="3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0" fontId="6" fillId="0" borderId="16" xfId="2" applyFont="1" applyBorder="1" applyAlignment="1">
      <alignment horizontal="right" vertical="center"/>
    </xf>
    <xf numFmtId="9" fontId="11" fillId="0" borderId="13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1" fillId="0" borderId="14" xfId="2" applyFont="1" applyBorder="1" applyAlignment="1">
      <alignment horizontal="right" vertical="center"/>
    </xf>
    <xf numFmtId="0" fontId="6" fillId="0" borderId="33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6" fillId="0" borderId="34" xfId="2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center"/>
    </xf>
    <xf numFmtId="0" fontId="6" fillId="0" borderId="12" xfId="1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49" fontId="6" fillId="0" borderId="26" xfId="2" applyNumberFormat="1" applyFont="1" applyBorder="1" applyAlignment="1">
      <alignment horizontal="center" vertical="center"/>
    </xf>
    <xf numFmtId="49" fontId="11" fillId="0" borderId="13" xfId="1" applyNumberFormat="1" applyFont="1" applyBorder="1" applyAlignment="1">
      <alignment horizontal="left" vertical="center"/>
    </xf>
    <xf numFmtId="49" fontId="11" fillId="0" borderId="13" xfId="1" applyNumberFormat="1" applyFont="1" applyBorder="1" applyAlignment="1">
      <alignment vertical="center"/>
    </xf>
    <xf numFmtId="49" fontId="11" fillId="0" borderId="16" xfId="1" applyNumberFormat="1" applyFont="1" applyBorder="1" applyAlignment="1">
      <alignment vertical="center"/>
    </xf>
    <xf numFmtId="0" fontId="12" fillId="2" borderId="12" xfId="1" applyFont="1" applyFill="1" applyBorder="1" applyAlignment="1">
      <alignment vertical="center"/>
    </xf>
    <xf numFmtId="0" fontId="12" fillId="2" borderId="13" xfId="1" applyFont="1" applyFill="1" applyBorder="1" applyAlignment="1">
      <alignment vertical="center"/>
    </xf>
    <xf numFmtId="0" fontId="12" fillId="2" borderId="13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6" fillId="0" borderId="35" xfId="1" applyFont="1" applyBorder="1" applyAlignment="1">
      <alignment vertical="center"/>
    </xf>
    <xf numFmtId="0" fontId="16" fillId="0" borderId="36" xfId="1" applyFont="1" applyBorder="1" applyAlignment="1">
      <alignment vertical="center"/>
    </xf>
    <xf numFmtId="0" fontId="16" fillId="0" borderId="36" xfId="1" applyFont="1" applyBorder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0" fontId="6" fillId="4" borderId="24" xfId="3" applyFont="1" applyFill="1" applyBorder="1" applyAlignment="1">
      <alignment horizontal="center" vertical="center" wrapText="1"/>
    </xf>
    <xf numFmtId="0" fontId="22" fillId="0" borderId="27" xfId="2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16" xfId="1" applyFont="1" applyBorder="1" applyAlignment="1">
      <alignment horizontal="left" vertical="center"/>
    </xf>
    <xf numFmtId="0" fontId="14" fillId="2" borderId="22" xfId="1" applyFont="1" applyFill="1" applyBorder="1" applyAlignment="1">
      <alignment horizontal="center" vertical="center" wrapText="1"/>
    </xf>
    <xf numFmtId="0" fontId="14" fillId="2" borderId="27" xfId="1" applyFont="1" applyFill="1" applyBorder="1" applyAlignment="1">
      <alignment horizontal="center" vertical="center" wrapText="1"/>
    </xf>
    <xf numFmtId="0" fontId="14" fillId="2" borderId="19" xfId="3" applyFont="1" applyFill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 wrapText="1"/>
    </xf>
    <xf numFmtId="49" fontId="14" fillId="3" borderId="20" xfId="1" applyNumberFormat="1" applyFont="1" applyFill="1" applyBorder="1" applyAlignment="1">
      <alignment horizontal="center" vertical="center" wrapText="1"/>
    </xf>
    <xf numFmtId="49" fontId="14" fillId="3" borderId="21" xfId="1" applyNumberFormat="1" applyFont="1" applyFill="1" applyBorder="1" applyAlignment="1">
      <alignment horizontal="center" vertical="center" wrapText="1"/>
    </xf>
    <xf numFmtId="49" fontId="14" fillId="3" borderId="25" xfId="1" applyNumberFormat="1" applyFont="1" applyFill="1" applyBorder="1" applyAlignment="1">
      <alignment horizontal="center" vertical="center" wrapText="1"/>
    </xf>
    <xf numFmtId="49" fontId="14" fillId="3" borderId="26" xfId="1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10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6" xfId="1" applyFont="1" applyFill="1" applyBorder="1" applyAlignment="1">
      <alignment horizontal="center" vertical="center"/>
    </xf>
    <xf numFmtId="49" fontId="14" fillId="3" borderId="19" xfId="1" applyNumberFormat="1" applyFont="1" applyFill="1" applyBorder="1" applyAlignment="1">
      <alignment horizontal="center" vertical="center" wrapText="1"/>
    </xf>
    <xf numFmtId="49" fontId="14" fillId="2" borderId="19" xfId="3" applyNumberFormat="1" applyFont="1" applyFill="1" applyBorder="1" applyAlignment="1">
      <alignment horizontal="center" vertical="center" wrapText="1"/>
    </xf>
    <xf numFmtId="49" fontId="14" fillId="2" borderId="24" xfId="3" applyNumberFormat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18" xfId="1" applyFont="1" applyFill="1" applyBorder="1" applyAlignment="1">
      <alignment horizontal="center" vertical="center"/>
    </xf>
    <xf numFmtId="0" fontId="14" fillId="2" borderId="23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</cellXfs>
  <cellStyles count="5">
    <cellStyle name="Обычный" xfId="0" builtinId="0"/>
    <cellStyle name="Обычный 2" xfId="1" xr:uid="{F4DAF0CD-4FB6-45BD-926A-05BB6A94A5D7}"/>
    <cellStyle name="Обычный 6" xfId="2" xr:uid="{5B206E43-CFAA-4701-B12E-4C83BFFC0907}"/>
    <cellStyle name="Обычный_ID4938_RS_1" xfId="4" xr:uid="{654D2A67-36D3-405F-B29A-38852561144D}"/>
    <cellStyle name="Обычный_Стартовый протокол Смирнов_20101106_Results" xfId="3" xr:uid="{D9F6FEEC-7F9E-4BC0-9DB3-9FE0BBD3E3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6.jpe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7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569913</xdr:colOff>
      <xdr:row>0</xdr:row>
      <xdr:rowOff>219075</xdr:rowOff>
    </xdr:from>
    <xdr:to>
      <xdr:col>3</xdr:col>
      <xdr:colOff>407988</xdr:colOff>
      <xdr:row>3</xdr:row>
      <xdr:rowOff>184768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6C1E4D3-0603-4366-8BFC-2DFC29A42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63" y="219075"/>
          <a:ext cx="949325" cy="727693"/>
        </a:xfrm>
        <a:prstGeom prst="rect">
          <a:avLst/>
        </a:prstGeom>
      </xdr:spPr>
    </xdr:pic>
    <xdr:clientData/>
  </xdr:twoCellAnchor>
  <xdr:twoCellAnchor editAs="oneCell">
    <xdr:from>
      <xdr:col>10</xdr:col>
      <xdr:colOff>433056</xdr:colOff>
      <xdr:row>1</xdr:row>
      <xdr:rowOff>125412</xdr:rowOff>
    </xdr:from>
    <xdr:to>
      <xdr:col>12</xdr:col>
      <xdr:colOff>92536</xdr:colOff>
      <xdr:row>3</xdr:row>
      <xdr:rowOff>239711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F2F5815-C46A-457B-A95A-00D3F0F244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9761206" y="379412"/>
          <a:ext cx="1056480" cy="622299"/>
        </a:xfrm>
        <a:prstGeom prst="rect">
          <a:avLst/>
        </a:prstGeom>
      </xdr:spPr>
    </xdr:pic>
    <xdr:clientData/>
  </xdr:twoCellAnchor>
  <xdr:twoCellAnchor editAs="oneCell">
    <xdr:from>
      <xdr:col>6</xdr:col>
      <xdr:colOff>1113034</xdr:colOff>
      <xdr:row>34</xdr:row>
      <xdr:rowOff>147214</xdr:rowOff>
    </xdr:from>
    <xdr:to>
      <xdr:col>7</xdr:col>
      <xdr:colOff>28540</xdr:colOff>
      <xdr:row>37</xdr:row>
      <xdr:rowOff>113169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6FC5567-CEBD-4D35-9255-4F5B19D00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8784" y="6725814"/>
          <a:ext cx="801456" cy="461255"/>
        </a:xfrm>
        <a:prstGeom prst="rect">
          <a:avLst/>
        </a:prstGeom>
      </xdr:spPr>
    </xdr:pic>
    <xdr:clientData/>
  </xdr:twoCellAnchor>
  <xdr:twoCellAnchor editAs="oneCell">
    <xdr:from>
      <xdr:col>3</xdr:col>
      <xdr:colOff>896936</xdr:colOff>
      <xdr:row>35</xdr:row>
      <xdr:rowOff>55563</xdr:rowOff>
    </xdr:from>
    <xdr:to>
      <xdr:col>4</xdr:col>
      <xdr:colOff>529127</xdr:colOff>
      <xdr:row>37</xdr:row>
      <xdr:rowOff>112886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8830F98-717B-4BD9-A76F-028401C5A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3236" y="6799263"/>
          <a:ext cx="1257791" cy="387523"/>
        </a:xfrm>
        <a:prstGeom prst="rect">
          <a:avLst/>
        </a:prstGeom>
      </xdr:spPr>
    </xdr:pic>
    <xdr:clientData/>
  </xdr:twoCellAnchor>
  <xdr:twoCellAnchor editAs="oneCell">
    <xdr:from>
      <xdr:col>11</xdr:col>
      <xdr:colOff>650876</xdr:colOff>
      <xdr:row>34</xdr:row>
      <xdr:rowOff>7937</xdr:rowOff>
    </xdr:from>
    <xdr:to>
      <xdr:col>13</xdr:col>
      <xdr:colOff>635001</xdr:colOff>
      <xdr:row>38</xdr:row>
      <xdr:rowOff>151476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B302140-C12C-4F59-8497-67D2441A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1176" y="6586537"/>
          <a:ext cx="1444625" cy="8039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569913</xdr:colOff>
      <xdr:row>0</xdr:row>
      <xdr:rowOff>219075</xdr:rowOff>
    </xdr:from>
    <xdr:to>
      <xdr:col>3</xdr:col>
      <xdr:colOff>352426</xdr:colOff>
      <xdr:row>3</xdr:row>
      <xdr:rowOff>184768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6AE2DF8-17E7-4163-A78C-58AE04ECF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63" y="219075"/>
          <a:ext cx="950913" cy="727693"/>
        </a:xfrm>
        <a:prstGeom prst="rect">
          <a:avLst/>
        </a:prstGeom>
      </xdr:spPr>
    </xdr:pic>
    <xdr:clientData/>
  </xdr:twoCellAnchor>
  <xdr:twoCellAnchor editAs="oneCell">
    <xdr:from>
      <xdr:col>10</xdr:col>
      <xdr:colOff>433056</xdr:colOff>
      <xdr:row>1</xdr:row>
      <xdr:rowOff>125412</xdr:rowOff>
    </xdr:from>
    <xdr:to>
      <xdr:col>12</xdr:col>
      <xdr:colOff>92536</xdr:colOff>
      <xdr:row>3</xdr:row>
      <xdr:rowOff>239711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A5ADFFD-6CB6-4C1C-8C6C-96CF1A5775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10154906" y="379412"/>
          <a:ext cx="1056480" cy="622299"/>
        </a:xfrm>
        <a:prstGeom prst="rect">
          <a:avLst/>
        </a:prstGeom>
      </xdr:spPr>
    </xdr:pic>
    <xdr:clientData/>
  </xdr:twoCellAnchor>
  <xdr:twoCellAnchor editAs="oneCell">
    <xdr:from>
      <xdr:col>6</xdr:col>
      <xdr:colOff>1113034</xdr:colOff>
      <xdr:row>34</xdr:row>
      <xdr:rowOff>147214</xdr:rowOff>
    </xdr:from>
    <xdr:to>
      <xdr:col>7</xdr:col>
      <xdr:colOff>28540</xdr:colOff>
      <xdr:row>37</xdr:row>
      <xdr:rowOff>113169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3DC9C82-6E72-49E6-B46D-B1B3440B1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2484" y="6884564"/>
          <a:ext cx="801456" cy="46125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35</xdr:row>
      <xdr:rowOff>55563</xdr:rowOff>
    </xdr:from>
    <xdr:to>
      <xdr:col>4</xdr:col>
      <xdr:colOff>283065</xdr:colOff>
      <xdr:row>37</xdr:row>
      <xdr:rowOff>112886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E46CE2C-292F-4685-A3D7-902D343D9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700" y="6958013"/>
          <a:ext cx="1260965" cy="387523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571501</xdr:colOff>
      <xdr:row>34</xdr:row>
      <xdr:rowOff>31750</xdr:rowOff>
    </xdr:from>
    <xdr:to>
      <xdr:col>13</xdr:col>
      <xdr:colOff>341313</xdr:colOff>
      <xdr:row>39</xdr:row>
      <xdr:rowOff>8602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2193DC4-A410-4390-AE89-ACA563F28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5501" y="6769100"/>
          <a:ext cx="1439862" cy="802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831850</xdr:colOff>
      <xdr:row>1</xdr:row>
      <xdr:rowOff>12700</xdr:rowOff>
    </xdr:from>
    <xdr:to>
      <xdr:col>3</xdr:col>
      <xdr:colOff>641703</xdr:colOff>
      <xdr:row>3</xdr:row>
      <xdr:rowOff>232393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576345C-C019-42B2-B8C2-6BD9A46B7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266700"/>
          <a:ext cx="952853" cy="727693"/>
        </a:xfrm>
        <a:prstGeom prst="rect">
          <a:avLst/>
        </a:prstGeom>
      </xdr:spPr>
    </xdr:pic>
    <xdr:clientData/>
  </xdr:twoCellAnchor>
  <xdr:twoCellAnchor editAs="oneCell">
    <xdr:from>
      <xdr:col>10</xdr:col>
      <xdr:colOff>353682</xdr:colOff>
      <xdr:row>1</xdr:row>
      <xdr:rowOff>46037</xdr:rowOff>
    </xdr:from>
    <xdr:to>
      <xdr:col>12</xdr:col>
      <xdr:colOff>13161</xdr:colOff>
      <xdr:row>3</xdr:row>
      <xdr:rowOff>160336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D36ADDC-83AA-40BB-8D42-AE99C003B9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9923132" y="300037"/>
          <a:ext cx="1056479" cy="622299"/>
        </a:xfrm>
        <a:prstGeom prst="rect">
          <a:avLst/>
        </a:prstGeom>
      </xdr:spPr>
    </xdr:pic>
    <xdr:clientData/>
  </xdr:twoCellAnchor>
  <xdr:twoCellAnchor editAs="oneCell">
    <xdr:from>
      <xdr:col>6</xdr:col>
      <xdr:colOff>1113034</xdr:colOff>
      <xdr:row>37</xdr:row>
      <xdr:rowOff>147214</xdr:rowOff>
    </xdr:from>
    <xdr:to>
      <xdr:col>7</xdr:col>
      <xdr:colOff>28540</xdr:colOff>
      <xdr:row>40</xdr:row>
      <xdr:rowOff>113169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52A71C7-4CA2-4CE4-815A-4CE2BB019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084" y="7329064"/>
          <a:ext cx="801456" cy="461255"/>
        </a:xfrm>
        <a:prstGeom prst="rect">
          <a:avLst/>
        </a:prstGeom>
      </xdr:spPr>
    </xdr:pic>
    <xdr:clientData/>
  </xdr:twoCellAnchor>
  <xdr:twoCellAnchor editAs="oneCell">
    <xdr:from>
      <xdr:col>3</xdr:col>
      <xdr:colOff>920750</xdr:colOff>
      <xdr:row>38</xdr:row>
      <xdr:rowOff>15875</xdr:rowOff>
    </xdr:from>
    <xdr:to>
      <xdr:col>4</xdr:col>
      <xdr:colOff>305114</xdr:colOff>
      <xdr:row>40</xdr:row>
      <xdr:rowOff>73198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CEEFB11-B8CA-4DBE-971E-B93BFFA0C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800" y="7362825"/>
          <a:ext cx="1251264" cy="387523"/>
        </a:xfrm>
        <a:prstGeom prst="rect">
          <a:avLst/>
        </a:prstGeom>
      </xdr:spPr>
    </xdr:pic>
    <xdr:clientData/>
  </xdr:twoCellAnchor>
  <xdr:twoCellAnchor editAs="oneCell">
    <xdr:from>
      <xdr:col>11</xdr:col>
      <xdr:colOff>603250</xdr:colOff>
      <xdr:row>37</xdr:row>
      <xdr:rowOff>23812</xdr:rowOff>
    </xdr:from>
    <xdr:to>
      <xdr:col>13</xdr:col>
      <xdr:colOff>542395</xdr:colOff>
      <xdr:row>42</xdr:row>
      <xdr:rowOff>663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BA58D35-E56C-49B2-A060-7E9AA649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4850" y="7205662"/>
          <a:ext cx="1437745" cy="802351"/>
        </a:xfrm>
        <a:prstGeom prst="rect">
          <a:avLst/>
        </a:prstGeom>
      </xdr:spPr>
    </xdr:pic>
    <xdr:clientData/>
  </xdr:twoCellAnchor>
  <xdr:twoCellAnchor editAs="oneCell">
    <xdr:from>
      <xdr:col>2</xdr:col>
      <xdr:colOff>831850</xdr:colOff>
      <xdr:row>1</xdr:row>
      <xdr:rowOff>12700</xdr:rowOff>
    </xdr:from>
    <xdr:to>
      <xdr:col>3</xdr:col>
      <xdr:colOff>641350</xdr:colOff>
      <xdr:row>3</xdr:row>
      <xdr:rowOff>232393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9CD1F90-E217-4EFA-BA6A-1819C401C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0" y="266700"/>
          <a:ext cx="952500" cy="727693"/>
        </a:xfrm>
        <a:prstGeom prst="rect">
          <a:avLst/>
        </a:prstGeom>
      </xdr:spPr>
    </xdr:pic>
    <xdr:clientData/>
  </xdr:twoCellAnchor>
  <xdr:twoCellAnchor editAs="oneCell">
    <xdr:from>
      <xdr:col>10</xdr:col>
      <xdr:colOff>353682</xdr:colOff>
      <xdr:row>1</xdr:row>
      <xdr:rowOff>46037</xdr:rowOff>
    </xdr:from>
    <xdr:to>
      <xdr:col>12</xdr:col>
      <xdr:colOff>13161</xdr:colOff>
      <xdr:row>3</xdr:row>
      <xdr:rowOff>160336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CA8690F-2838-4204-B37B-C83D9F867F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9923132" y="300037"/>
          <a:ext cx="1056479" cy="622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57;&#1054;&#1056;&#1045;&#1042;&#1053;&#1054;&#1042;&#1040;&#1053;&#1048;&#1071;%202024\&#1050;&#1056;%20&#1080;%20&#1042;&#1057;%20&#1057;&#1072;&#1088;&#1072;&#1085;&#1089;&#1082;\&#1056;&#1072;&#1073;&#1086;&#1095;&#1072;&#1103;%20&#1050;&#1056;%20&#1080;%20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жчины"/>
      <sheetName val="список (2)"/>
      <sheetName val="Женщины"/>
      <sheetName val="список"/>
      <sheetName val="спиУЧ-ВС"/>
      <sheetName val="спиУЧ-КР"/>
      <sheetName val="КР"/>
      <sheetName val="КР Женщины-оф.протокол"/>
      <sheetName val="КР Мужчины-оф.протокол"/>
      <sheetName val="ВС Д13-14-оф.протокол"/>
      <sheetName val="ВС Д15-16-оф.протокол "/>
      <sheetName val="ВС Ю-ры 17-18-оф.протокол "/>
      <sheetName val="список женщины КР"/>
      <sheetName val=" список мужчины КР"/>
      <sheetName val="список Ю17-18-ВС "/>
      <sheetName val="список Д15-16-ВС"/>
      <sheetName val="список Д13-14-ВС"/>
      <sheetName val="список Ю-ки17-18-ВС "/>
      <sheetName val="список Ю15-16-ВС"/>
      <sheetName val="список-ВС (2)"/>
      <sheetName val="Стартовый квалмуж."/>
      <sheetName val="Стартовый финал муж"/>
      <sheetName val="Стартовый квал.ж"/>
      <sheetName val="Стартовый финал жен"/>
      <sheetName val="Стартовый фин Ю17-18. (2)"/>
      <sheetName val="Стартовый фин ВС Д 13-14,15-16"/>
      <sheetName val="Стартовый квалВС Ю 13-14"/>
      <sheetName val="Стартовый фин Ю15-16"/>
      <sheetName val="Стартовый квалВС Ю 15-16"/>
      <sheetName val="Стартовый квалВС-Ю-ки17-18"/>
      <sheetName val="Стартовый квалВС17-18."/>
      <sheetName val="ЧиПОО"/>
      <sheetName val="ВС Ю15-16-оф.протокол "/>
      <sheetName val="список М-ЧОО"/>
      <sheetName val="ВС Ю-ки 17-18-оф.протокол"/>
      <sheetName val="список Ю17-18-ПОО"/>
      <sheetName val="список Ю15-16-ПОО "/>
      <sheetName val="список ЧиПОО все"/>
    </sheetNames>
    <definedNames>
      <definedName name="Print_Area" sheetId="3"/>
    </definedNames>
    <sheetDataSet>
      <sheetData sheetId="0">
        <row r="1">
          <cell r="A1" t="str">
            <v>Сумма этапов кубка России 2023 год.</v>
          </cell>
        </row>
      </sheetData>
      <sheetData sheetId="1">
        <row r="1">
          <cell r="A1" t="str">
            <v>№</v>
          </cell>
        </row>
      </sheetData>
      <sheetData sheetId="2">
        <row r="1">
          <cell r="A1" t="str">
            <v>Сумма этапов кубка России 2023 год.</v>
          </cell>
        </row>
      </sheetData>
      <sheetData sheetId="3">
        <row r="1">
          <cell r="A1" t="str">
            <v>№</v>
          </cell>
        </row>
      </sheetData>
      <sheetData sheetId="4">
        <row r="1">
          <cell r="A1" t="str">
            <v>МИНИСТЕРСТВО СПОРТА РОССИЙСКОЙ ФЕДЕРАЦИИ</v>
          </cell>
        </row>
      </sheetData>
      <sheetData sheetId="5">
        <row r="1">
          <cell r="A1" t="str">
            <v>МИНИСТЕРСТВО СПОРТА РОССИЙСКОЙ ФЕДЕРАЦИИ</v>
          </cell>
        </row>
      </sheetData>
      <sheetData sheetId="6"/>
      <sheetData sheetId="7">
        <row r="1">
          <cell r="A1" t="str">
            <v>МИНИСТЕРСТВО СПОРТА РОССИЙСКОЙ ФЕДЕРАЦИИ</v>
          </cell>
        </row>
      </sheetData>
      <sheetData sheetId="8">
        <row r="1">
          <cell r="A1" t="str">
            <v>МИНИСТЕРСТВО СПОРТА РОССИЙСКОЙ ФЕДЕРАЦИИ</v>
          </cell>
        </row>
      </sheetData>
      <sheetData sheetId="9">
        <row r="1">
          <cell r="A1" t="str">
            <v>МИНИСТЕРСТВО СПОРТА РОССИЙСКОЙ ФЕДЕРАЦИИ</v>
          </cell>
        </row>
      </sheetData>
      <sheetData sheetId="10">
        <row r="1">
          <cell r="A1" t="str">
            <v>МИНИСТЕРСТВО СПОРТА РОССИЙСКОЙ ФЕДЕРАЦИИ</v>
          </cell>
        </row>
      </sheetData>
      <sheetData sheetId="11">
        <row r="1">
          <cell r="A1" t="str">
            <v>МИНИСТЕРСТВО СПОРТА РОССИЙСКОЙ ФЕДЕРАЦИИ</v>
          </cell>
        </row>
      </sheetData>
      <sheetData sheetId="12">
        <row r="1">
          <cell r="A1" t="str">
            <v>КУБОК РОССИИ (6 ЭТАП)</v>
          </cell>
        </row>
      </sheetData>
      <sheetData sheetId="13">
        <row r="1">
          <cell r="A1" t="str">
            <v>КУБОК РОССИИ (6 ЭТАП)</v>
          </cell>
        </row>
      </sheetData>
      <sheetData sheetId="14">
        <row r="2">
          <cell r="A2" t="str">
            <v>Министерство спорта Российской Федерации</v>
          </cell>
        </row>
      </sheetData>
      <sheetData sheetId="15">
        <row r="2">
          <cell r="A2" t="str">
            <v>Министерство спорта Российской Федерации</v>
          </cell>
        </row>
      </sheetData>
      <sheetData sheetId="16">
        <row r="2">
          <cell r="A2" t="str">
            <v>Министерство спорта Российской Федерации</v>
          </cell>
        </row>
      </sheetData>
      <sheetData sheetId="17">
        <row r="2">
          <cell r="A2" t="str">
            <v>Министерство спорта Российской Федерации</v>
          </cell>
        </row>
      </sheetData>
      <sheetData sheetId="18">
        <row r="2">
          <cell r="A2" t="str">
            <v>Министерство спорта Российской Федерации</v>
          </cell>
        </row>
      </sheetData>
      <sheetData sheetId="19">
        <row r="2">
          <cell r="A2" t="str">
            <v>Министерство спорта Российской Федерации</v>
          </cell>
        </row>
      </sheetData>
      <sheetData sheetId="20">
        <row r="1">
          <cell r="B1" t="str">
            <v>КУБОК РОССИИ (6 ЭТАП)</v>
          </cell>
        </row>
      </sheetData>
      <sheetData sheetId="21">
        <row r="1">
          <cell r="B1" t="str">
            <v>КУБОК РОССИИ (6 ЭТАП)</v>
          </cell>
        </row>
      </sheetData>
      <sheetData sheetId="22">
        <row r="2">
          <cell r="B2" t="str">
            <v>Министерство спорта Российской Федерации</v>
          </cell>
        </row>
      </sheetData>
      <sheetData sheetId="23">
        <row r="2">
          <cell r="A2" t="str">
            <v>Министерство спорта Российской Федерации</v>
          </cell>
        </row>
      </sheetData>
      <sheetData sheetId="24">
        <row r="2">
          <cell r="B2" t="str">
            <v>Министерство спорта Российской Федерации</v>
          </cell>
        </row>
      </sheetData>
      <sheetData sheetId="25">
        <row r="2">
          <cell r="B2" t="str">
            <v>Министерство спорта Российской Федерации</v>
          </cell>
        </row>
      </sheetData>
      <sheetData sheetId="26">
        <row r="2">
          <cell r="B2" t="str">
            <v>Министерство спорта Российской Федерации</v>
          </cell>
        </row>
      </sheetData>
      <sheetData sheetId="27">
        <row r="2">
          <cell r="B2" t="str">
            <v>Министерство спорта Российской Федерации</v>
          </cell>
        </row>
      </sheetData>
      <sheetData sheetId="28">
        <row r="2">
          <cell r="B2" t="str">
            <v>Министерство спорта Российской Федерации</v>
          </cell>
        </row>
      </sheetData>
      <sheetData sheetId="29">
        <row r="2">
          <cell r="B2" t="str">
            <v>Министерство спорта Российской Федерации</v>
          </cell>
        </row>
      </sheetData>
      <sheetData sheetId="30">
        <row r="2">
          <cell r="B2" t="str">
            <v>Министерство спорта Российской Федерации</v>
          </cell>
        </row>
      </sheetData>
      <sheetData sheetId="31"/>
      <sheetData sheetId="32">
        <row r="1">
          <cell r="A1" t="str">
            <v>МИНИСТЕРСТВО СПОРТА РОССИЙСКОЙ ФЕДЕРАЦИИ</v>
          </cell>
        </row>
      </sheetData>
      <sheetData sheetId="33">
        <row r="2">
          <cell r="A2" t="str">
            <v>Министерство спорта Российской Федерации</v>
          </cell>
        </row>
      </sheetData>
      <sheetData sheetId="34">
        <row r="1">
          <cell r="A1" t="str">
            <v>МИНИСТЕРСТВО СПОРТА РОССИЙСКОЙ ФЕДЕРАЦИИ</v>
          </cell>
        </row>
      </sheetData>
      <sheetData sheetId="35">
        <row r="2">
          <cell r="A2" t="str">
            <v>Министерство спорта Российской Федерации</v>
          </cell>
        </row>
      </sheetData>
      <sheetData sheetId="36">
        <row r="2">
          <cell r="A2" t="str">
            <v>Министерство спорта Российской Федерации</v>
          </cell>
        </row>
      </sheetData>
      <sheetData sheetId="37">
        <row r="2">
          <cell r="A2" t="str">
            <v>Министерство спорта Российской Федерации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6327E-8BB2-49B2-88F0-225922FCDDE5}">
  <sheetPr>
    <tabColor rgb="FFFF0000"/>
    <pageSetUpPr fitToPage="1"/>
  </sheetPr>
  <dimension ref="A1:U41"/>
  <sheetViews>
    <sheetView view="pageBreakPreview" topLeftCell="A2" zoomScale="70" zoomScaleNormal="50" zoomScaleSheetLayoutView="70" workbookViewId="0">
      <selection activeCell="F17" sqref="F17"/>
    </sheetView>
  </sheetViews>
  <sheetFormatPr defaultColWidth="9.08984375" defaultRowHeight="13" x14ac:dyDescent="0.25"/>
  <cols>
    <col min="1" max="1" width="7" style="4" customWidth="1"/>
    <col min="2" max="2" width="7.81640625" style="95" customWidth="1"/>
    <col min="3" max="3" width="15.90625" style="95" customWidth="1"/>
    <col min="4" max="4" width="23.26953125" style="4" customWidth="1"/>
    <col min="5" max="5" width="14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0.81640625" style="4" customWidth="1"/>
    <col min="14" max="14" width="13.0898437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"/>
      <c r="P1" s="2"/>
    </row>
    <row r="2" spans="1:21" s="3" customFormat="1" ht="20" customHeight="1" x14ac:dyDescent="0.2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"/>
      <c r="P2" s="2"/>
    </row>
    <row r="3" spans="1:21" s="3" customFormat="1" ht="20" customHeight="1" x14ac:dyDescent="0.2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"/>
      <c r="P3" s="2"/>
    </row>
    <row r="4" spans="1:21" ht="20" customHeight="1" x14ac:dyDescent="0.25">
      <c r="A4" s="104" t="s">
        <v>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21" ht="20" customHeight="1" x14ac:dyDescent="0.25">
      <c r="A5" s="104" t="s">
        <v>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Q5" s="3"/>
    </row>
    <row r="6" spans="1:21" s="6" customFormat="1" ht="20" customHeight="1" x14ac:dyDescent="0.25">
      <c r="A6" s="103" t="s">
        <v>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S6" s="7"/>
      <c r="T6" s="7"/>
      <c r="U6" s="7"/>
    </row>
    <row r="7" spans="1:21" s="6" customFormat="1" ht="1" customHeight="1" x14ac:dyDescent="0.25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S7" s="7"/>
      <c r="T7" s="7"/>
      <c r="U7" s="7"/>
    </row>
    <row r="8" spans="1:21" s="6" customFormat="1" ht="20" customHeight="1" thickBot="1" x14ac:dyDescent="0.3">
      <c r="A8" s="129" t="s">
        <v>6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S8" s="7"/>
      <c r="T8" s="7"/>
      <c r="U8" s="7"/>
    </row>
    <row r="9" spans="1:21" ht="20" customHeight="1" thickTop="1" x14ac:dyDescent="0.25">
      <c r="A9" s="130" t="s">
        <v>7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21" ht="20" customHeight="1" x14ac:dyDescent="0.25">
      <c r="A10" s="133" t="s">
        <v>8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5"/>
    </row>
    <row r="11" spans="1:21" ht="20" customHeight="1" x14ac:dyDescent="0.25">
      <c r="A11" s="133" t="s">
        <v>9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5"/>
    </row>
    <row r="12" spans="1:21" ht="7.5" customHeight="1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8"/>
    </row>
    <row r="13" spans="1:21" ht="15.5" x14ac:dyDescent="0.25">
      <c r="A13" s="119" t="s">
        <v>10</v>
      </c>
      <c r="B13" s="120"/>
      <c r="C13" s="120"/>
      <c r="D13" s="120"/>
      <c r="E13" s="8"/>
      <c r="F13" s="8"/>
      <c r="G13" s="9" t="s">
        <v>11</v>
      </c>
      <c r="H13" s="10" t="s">
        <v>12</v>
      </c>
      <c r="I13" s="8"/>
      <c r="J13" s="8"/>
      <c r="K13" s="8"/>
      <c r="L13" s="10"/>
      <c r="M13" s="11"/>
      <c r="N13" s="12" t="s">
        <v>67</v>
      </c>
    </row>
    <row r="14" spans="1:21" ht="15.5" x14ac:dyDescent="0.25">
      <c r="A14" s="121" t="s">
        <v>69</v>
      </c>
      <c r="B14" s="122"/>
      <c r="C14" s="122"/>
      <c r="D14" s="122"/>
      <c r="E14" s="13"/>
      <c r="F14" s="13"/>
      <c r="G14" s="14" t="s">
        <v>13</v>
      </c>
      <c r="H14" s="15" t="s">
        <v>14</v>
      </c>
      <c r="I14" s="13"/>
      <c r="J14" s="13"/>
      <c r="K14" s="13"/>
      <c r="L14" s="15"/>
      <c r="M14" s="16"/>
      <c r="N14" s="17" t="s">
        <v>68</v>
      </c>
    </row>
    <row r="15" spans="1:21" ht="14.5" x14ac:dyDescent="0.25">
      <c r="A15" s="123" t="s">
        <v>15</v>
      </c>
      <c r="B15" s="124"/>
      <c r="C15" s="124"/>
      <c r="D15" s="124"/>
      <c r="E15" s="124"/>
      <c r="F15" s="124"/>
      <c r="G15" s="125"/>
      <c r="H15" s="126" t="s">
        <v>16</v>
      </c>
      <c r="I15" s="124"/>
      <c r="J15" s="124"/>
      <c r="K15" s="124"/>
      <c r="L15" s="124"/>
      <c r="M15" s="124"/>
      <c r="N15" s="127"/>
    </row>
    <row r="16" spans="1:21" ht="14.5" x14ac:dyDescent="0.25">
      <c r="A16" s="18" t="s">
        <v>17</v>
      </c>
      <c r="B16" s="19"/>
      <c r="C16" s="19"/>
      <c r="D16" s="20"/>
      <c r="E16" s="21"/>
      <c r="F16" s="20"/>
      <c r="G16" s="22"/>
      <c r="H16" s="105" t="s">
        <v>18</v>
      </c>
      <c r="I16" s="106"/>
      <c r="J16" s="106"/>
      <c r="K16" s="106"/>
      <c r="L16" s="106"/>
      <c r="M16" s="106"/>
      <c r="N16" s="107"/>
    </row>
    <row r="17" spans="1:21" ht="14.5" x14ac:dyDescent="0.35">
      <c r="A17" s="18" t="s">
        <v>19</v>
      </c>
      <c r="B17" s="19"/>
      <c r="C17" s="19"/>
      <c r="D17" s="23"/>
      <c r="E17" s="21"/>
      <c r="F17" s="20"/>
      <c r="G17" s="24" t="s">
        <v>20</v>
      </c>
      <c r="H17" s="25" t="s">
        <v>21</v>
      </c>
      <c r="I17" s="26"/>
      <c r="J17" s="26"/>
      <c r="K17" s="26"/>
      <c r="L17" s="27"/>
      <c r="M17" s="26"/>
      <c r="N17" s="28"/>
    </row>
    <row r="18" spans="1:21" ht="14.5" x14ac:dyDescent="0.25">
      <c r="A18" s="29" t="s">
        <v>22</v>
      </c>
      <c r="B18" s="19"/>
      <c r="C18" s="19"/>
      <c r="D18" s="23"/>
      <c r="E18" s="21"/>
      <c r="F18" s="20"/>
      <c r="G18" s="30" t="s">
        <v>23</v>
      </c>
      <c r="H18" s="25" t="s">
        <v>24</v>
      </c>
      <c r="I18" s="26"/>
      <c r="J18" s="26"/>
      <c r="K18" s="26"/>
      <c r="L18" s="27"/>
      <c r="M18" s="26"/>
      <c r="N18" s="28"/>
    </row>
    <row r="19" spans="1:21" ht="15" thickBot="1" x14ac:dyDescent="0.4">
      <c r="A19" s="18" t="s">
        <v>25</v>
      </c>
      <c r="B19" s="31"/>
      <c r="C19" s="31"/>
      <c r="D19" s="32"/>
      <c r="E19" s="32"/>
      <c r="F19" s="32"/>
      <c r="G19" s="24" t="s">
        <v>26</v>
      </c>
      <c r="H19" s="33"/>
      <c r="I19" s="34"/>
      <c r="J19" s="34"/>
      <c r="K19" s="34"/>
      <c r="L19" s="35"/>
      <c r="M19" s="36"/>
      <c r="N19" s="37"/>
    </row>
    <row r="20" spans="1:21" ht="7.5" customHeight="1" thickTop="1" thickBot="1" x14ac:dyDescent="0.3">
      <c r="A20" s="38"/>
      <c r="B20" s="39"/>
      <c r="C20" s="39"/>
      <c r="D20" s="38"/>
      <c r="E20" s="38"/>
      <c r="F20" s="38"/>
      <c r="G20" s="38"/>
      <c r="H20" s="40"/>
      <c r="I20" s="38"/>
      <c r="J20" s="38"/>
      <c r="K20" s="38"/>
      <c r="L20" s="40"/>
      <c r="M20" s="38"/>
      <c r="N20" s="38"/>
    </row>
    <row r="21" spans="1:21" s="41" customFormat="1" ht="20.25" customHeight="1" thickTop="1" x14ac:dyDescent="0.25">
      <c r="A21" s="146" t="s">
        <v>27</v>
      </c>
      <c r="B21" s="110" t="s">
        <v>28</v>
      </c>
      <c r="C21" s="110" t="s">
        <v>29</v>
      </c>
      <c r="D21" s="110" t="s">
        <v>30</v>
      </c>
      <c r="E21" s="110" t="s">
        <v>31</v>
      </c>
      <c r="F21" s="110" t="s">
        <v>32</v>
      </c>
      <c r="G21" s="110" t="s">
        <v>33</v>
      </c>
      <c r="H21" s="112" t="s">
        <v>34</v>
      </c>
      <c r="I21" s="113"/>
      <c r="J21" s="141" t="s">
        <v>35</v>
      </c>
      <c r="K21" s="141"/>
      <c r="L21" s="142" t="s">
        <v>36</v>
      </c>
      <c r="M21" s="144" t="s">
        <v>37</v>
      </c>
      <c r="N21" s="108" t="s">
        <v>38</v>
      </c>
      <c r="P21" s="42"/>
      <c r="S21" s="43"/>
      <c r="T21" s="43"/>
      <c r="U21" s="43"/>
    </row>
    <row r="22" spans="1:21" s="41" customFormat="1" ht="17.25" customHeight="1" x14ac:dyDescent="0.25">
      <c r="A22" s="147"/>
      <c r="B22" s="111"/>
      <c r="C22" s="111"/>
      <c r="D22" s="111"/>
      <c r="E22" s="111"/>
      <c r="F22" s="111"/>
      <c r="G22" s="111"/>
      <c r="H22" s="114"/>
      <c r="I22" s="115"/>
      <c r="J22" s="44" t="s">
        <v>39</v>
      </c>
      <c r="K22" s="44" t="s">
        <v>40</v>
      </c>
      <c r="L22" s="143"/>
      <c r="M22" s="145"/>
      <c r="N22" s="109"/>
      <c r="P22" s="42"/>
      <c r="S22" s="43"/>
      <c r="T22" s="43"/>
      <c r="U22" s="43"/>
    </row>
    <row r="23" spans="1:21" s="54" customFormat="1" ht="16.75" customHeight="1" x14ac:dyDescent="0.25">
      <c r="A23" s="45">
        <v>1</v>
      </c>
      <c r="B23" s="46">
        <v>21</v>
      </c>
      <c r="C23" s="47">
        <f>VLOOKUP(B23,[1]список!Print_Area,3)</f>
        <v>10144068626</v>
      </c>
      <c r="D23" s="48" t="str">
        <f>VLOOKUP(B23,[1]список!Print_Area,2)</f>
        <v>ФЕДОРЕНКО Анна</v>
      </c>
      <c r="E23" s="49">
        <f>VLOOKUP(B23,[1]список!Print_Area,4)</f>
        <v>40338</v>
      </c>
      <c r="F23" s="47" t="str">
        <f>VLOOKUP(B23,[1]список!Print_Area,5)</f>
        <v>1 СР</v>
      </c>
      <c r="G23" s="47" t="str">
        <f>VLOOKUP(B23,[1]список!Print_Area,6)</f>
        <v>Санкт-Петербург</v>
      </c>
      <c r="H23" s="50"/>
      <c r="I23" s="51"/>
      <c r="J23" s="50">
        <v>30</v>
      </c>
      <c r="K23" s="50">
        <v>25</v>
      </c>
      <c r="L23" s="50">
        <v>30</v>
      </c>
      <c r="M23" s="52"/>
      <c r="N23" s="53"/>
      <c r="Q23" s="55"/>
      <c r="R23" s="55"/>
      <c r="S23" s="56"/>
      <c r="T23" s="56"/>
      <c r="U23" s="56"/>
    </row>
    <row r="24" spans="1:21" ht="7.5" customHeight="1" thickBot="1" x14ac:dyDescent="0.35">
      <c r="A24" s="57"/>
      <c r="B24" s="58"/>
      <c r="C24" s="57"/>
      <c r="D24" s="59"/>
      <c r="E24" s="60"/>
      <c r="F24" s="61"/>
      <c r="G24" s="60"/>
      <c r="H24" s="62"/>
      <c r="I24" s="63"/>
      <c r="J24" s="63"/>
      <c r="K24" s="63"/>
      <c r="L24" s="62"/>
      <c r="M24" s="63"/>
      <c r="N24" s="63"/>
      <c r="P24" s="42"/>
      <c r="Q24" s="41"/>
      <c r="R24" s="41"/>
      <c r="S24" s="43"/>
      <c r="T24" s="43"/>
      <c r="U24" s="43"/>
    </row>
    <row r="25" spans="1:21" ht="15" thickTop="1" x14ac:dyDescent="0.25">
      <c r="A25" s="136" t="s">
        <v>41</v>
      </c>
      <c r="B25" s="137"/>
      <c r="C25" s="137"/>
      <c r="D25" s="137"/>
      <c r="E25" s="64"/>
      <c r="F25" s="64"/>
      <c r="G25" s="137" t="s">
        <v>42</v>
      </c>
      <c r="H25" s="137"/>
      <c r="I25" s="137"/>
      <c r="J25" s="137"/>
      <c r="K25" s="137"/>
      <c r="L25" s="137"/>
      <c r="M25" s="137"/>
      <c r="N25" s="138"/>
      <c r="P25" s="42"/>
      <c r="Q25" s="41"/>
      <c r="R25" s="41"/>
      <c r="S25" s="43"/>
      <c r="T25" s="43"/>
      <c r="U25" s="43"/>
    </row>
    <row r="26" spans="1:21" ht="14.5" x14ac:dyDescent="0.25">
      <c r="A26" s="65" t="s">
        <v>43</v>
      </c>
      <c r="B26" s="66"/>
      <c r="C26" s="67"/>
      <c r="D26" s="68"/>
      <c r="E26" s="69"/>
      <c r="F26" s="69"/>
      <c r="G26" s="70" t="s">
        <v>44</v>
      </c>
      <c r="H26" s="71">
        <f t="array" ref="H26">SUM(1/COUNTIF(G23:G23,G23:G23))</f>
        <v>1</v>
      </c>
      <c r="I26" s="72"/>
      <c r="J26" s="73"/>
      <c r="K26" s="73"/>
      <c r="L26" s="74"/>
      <c r="M26" s="70" t="s">
        <v>45</v>
      </c>
      <c r="N26" s="75">
        <f>COUNTIF(F$21:F120,"ЗМС")</f>
        <v>0</v>
      </c>
      <c r="P26" s="42"/>
      <c r="Q26" s="41"/>
      <c r="R26" s="41"/>
      <c r="S26" s="43"/>
      <c r="T26" s="43"/>
      <c r="U26" s="43"/>
    </row>
    <row r="27" spans="1:21" ht="14.5" x14ac:dyDescent="0.25">
      <c r="A27" s="65" t="s">
        <v>46</v>
      </c>
      <c r="B27" s="66"/>
      <c r="C27" s="76"/>
      <c r="D27" s="68"/>
      <c r="E27" s="77"/>
      <c r="F27" s="77"/>
      <c r="G27" s="70" t="s">
        <v>47</v>
      </c>
      <c r="H27" s="78">
        <v>1</v>
      </c>
      <c r="I27" s="79"/>
      <c r="J27" s="80"/>
      <c r="K27" s="80"/>
      <c r="L27" s="81"/>
      <c r="M27" s="70" t="s">
        <v>48</v>
      </c>
      <c r="N27" s="75">
        <f>COUNTIF(F$21:F120,"МСМК")</f>
        <v>0</v>
      </c>
      <c r="P27" s="42"/>
      <c r="Q27" s="41"/>
      <c r="R27" s="41"/>
      <c r="S27" s="43"/>
      <c r="T27" s="43"/>
      <c r="U27" s="43"/>
    </row>
    <row r="28" spans="1:21" ht="14.5" x14ac:dyDescent="0.25">
      <c r="A28" s="65" t="s">
        <v>49</v>
      </c>
      <c r="B28" s="66"/>
      <c r="C28" s="66"/>
      <c r="D28" s="68"/>
      <c r="E28" s="77"/>
      <c r="F28" s="77"/>
      <c r="G28" s="70" t="s">
        <v>50</v>
      </c>
      <c r="H28" s="78">
        <v>1</v>
      </c>
      <c r="I28" s="79"/>
      <c r="J28" s="80"/>
      <c r="K28" s="80"/>
      <c r="L28" s="81"/>
      <c r="M28" s="70" t="s">
        <v>51</v>
      </c>
      <c r="N28" s="75">
        <f>COUNTIF(F$21:F41,"МС")</f>
        <v>0</v>
      </c>
      <c r="P28" s="42"/>
      <c r="Q28" s="41"/>
      <c r="R28" s="41"/>
      <c r="S28" s="43"/>
      <c r="T28" s="43"/>
      <c r="U28" s="43"/>
    </row>
    <row r="29" spans="1:21" ht="14.5" x14ac:dyDescent="0.25">
      <c r="A29" s="65" t="s">
        <v>52</v>
      </c>
      <c r="B29" s="66"/>
      <c r="C29" s="66"/>
      <c r="D29" s="68"/>
      <c r="E29" s="77"/>
      <c r="F29" s="77"/>
      <c r="G29" s="70" t="s">
        <v>53</v>
      </c>
      <c r="H29" s="78">
        <f>COUNT(A23:A23)</f>
        <v>1</v>
      </c>
      <c r="I29" s="79"/>
      <c r="J29" s="80"/>
      <c r="K29" s="80"/>
      <c r="L29" s="81"/>
      <c r="M29" s="70" t="s">
        <v>54</v>
      </c>
      <c r="N29" s="75">
        <f>COUNTIF(F$20:F41,"КМС")</f>
        <v>0</v>
      </c>
      <c r="P29" s="42"/>
      <c r="Q29" s="41"/>
      <c r="R29" s="41"/>
      <c r="S29" s="43"/>
      <c r="T29" s="43"/>
      <c r="U29" s="43"/>
    </row>
    <row r="30" spans="1:21" ht="14.5" x14ac:dyDescent="0.25">
      <c r="A30" s="82"/>
      <c r="B30" s="66"/>
      <c r="C30" s="66"/>
      <c r="D30" s="68"/>
      <c r="G30" s="70" t="s">
        <v>55</v>
      </c>
      <c r="H30" s="78">
        <f>COUNTIF(A23:A23,"НФ")</f>
        <v>0</v>
      </c>
      <c r="I30" s="79"/>
      <c r="J30" s="80"/>
      <c r="K30" s="80"/>
      <c r="L30" s="81"/>
      <c r="M30" s="70" t="s">
        <v>56</v>
      </c>
      <c r="N30" s="75">
        <f>COUNTIF(F$23:F119,"1 СР")</f>
        <v>1</v>
      </c>
      <c r="P30" s="42"/>
      <c r="Q30" s="41"/>
      <c r="R30" s="41"/>
      <c r="S30" s="43"/>
      <c r="T30" s="43"/>
      <c r="U30" s="43"/>
    </row>
    <row r="31" spans="1:21" ht="14.5" x14ac:dyDescent="0.25">
      <c r="A31" s="83"/>
      <c r="B31" s="32"/>
      <c r="C31" s="31"/>
      <c r="D31" s="68"/>
      <c r="G31" s="70" t="s">
        <v>57</v>
      </c>
      <c r="H31" s="78">
        <f>COUNTIF(A23:A23,"ДСКВ")</f>
        <v>0</v>
      </c>
      <c r="I31" s="79"/>
      <c r="J31" s="80"/>
      <c r="K31" s="80"/>
      <c r="L31" s="81"/>
      <c r="M31" s="70" t="s">
        <v>58</v>
      </c>
      <c r="N31" s="75">
        <f>COUNTIF(F$23:F119,"2 СР")</f>
        <v>0</v>
      </c>
    </row>
    <row r="32" spans="1:21" ht="14.5" x14ac:dyDescent="0.25">
      <c r="A32" s="84"/>
      <c r="B32" s="66"/>
      <c r="C32" s="66"/>
      <c r="D32" s="68"/>
      <c r="E32" s="77"/>
      <c r="F32" s="77"/>
      <c r="G32" s="70" t="s">
        <v>59</v>
      </c>
      <c r="H32" s="78">
        <f>COUNTIF(A23:A23,"НС")</f>
        <v>0</v>
      </c>
      <c r="I32" s="85"/>
      <c r="J32" s="86"/>
      <c r="K32" s="86"/>
      <c r="L32" s="87"/>
      <c r="M32" s="70" t="s">
        <v>60</v>
      </c>
      <c r="N32" s="75">
        <f>COUNTIF(F$23:F119,"3 СР")</f>
        <v>0</v>
      </c>
    </row>
    <row r="33" spans="1:21" ht="5.25" customHeight="1" x14ac:dyDescent="0.25">
      <c r="A33" s="84"/>
      <c r="B33" s="66"/>
      <c r="C33" s="66"/>
      <c r="D33" s="66"/>
      <c r="E33" s="66"/>
      <c r="F33" s="66"/>
      <c r="G33" s="32"/>
      <c r="H33" s="88"/>
      <c r="I33" s="88"/>
      <c r="J33" s="88"/>
      <c r="K33" s="88"/>
      <c r="L33" s="88"/>
      <c r="M33" s="89"/>
      <c r="N33" s="90"/>
    </row>
    <row r="34" spans="1:21" ht="15.5" x14ac:dyDescent="0.25">
      <c r="A34" s="91"/>
      <c r="B34" s="92"/>
      <c r="C34" s="92"/>
      <c r="D34" s="139" t="s">
        <v>61</v>
      </c>
      <c r="E34" s="139"/>
      <c r="F34" s="139"/>
      <c r="G34" s="139" t="s">
        <v>62</v>
      </c>
      <c r="H34" s="139"/>
      <c r="I34" s="139"/>
      <c r="J34" s="93"/>
      <c r="K34" s="93"/>
      <c r="L34" s="139" t="str">
        <f>A19</f>
        <v>СУДЬЯ НА ФИНИШЕ:</v>
      </c>
      <c r="M34" s="139"/>
      <c r="N34" s="140"/>
    </row>
    <row r="35" spans="1:21" x14ac:dyDescent="0.25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50"/>
    </row>
    <row r="36" spans="1:21" x14ac:dyDescent="0.25">
      <c r="A36" s="94"/>
      <c r="D36" s="95"/>
      <c r="E36" s="95"/>
      <c r="F36" s="95"/>
      <c r="G36" s="95"/>
      <c r="H36" s="35"/>
      <c r="I36" s="95"/>
      <c r="J36" s="95"/>
      <c r="K36" s="95"/>
      <c r="L36" s="35"/>
      <c r="M36" s="95"/>
      <c r="N36" s="96"/>
    </row>
    <row r="37" spans="1:21" x14ac:dyDescent="0.25">
      <c r="A37" s="94"/>
      <c r="D37" s="95"/>
      <c r="E37" s="95"/>
      <c r="F37" s="95"/>
      <c r="G37" s="95"/>
      <c r="H37" s="35"/>
      <c r="I37" s="95"/>
      <c r="J37" s="95"/>
      <c r="K37" s="95"/>
      <c r="L37" s="35"/>
      <c r="M37" s="95"/>
      <c r="N37" s="96"/>
    </row>
    <row r="38" spans="1:21" x14ac:dyDescent="0.25">
      <c r="A38" s="94"/>
      <c r="D38" s="95"/>
      <c r="E38" s="95"/>
      <c r="F38" s="95"/>
      <c r="G38" s="95"/>
      <c r="H38" s="35"/>
      <c r="I38" s="95"/>
      <c r="J38" s="95"/>
      <c r="K38" s="95"/>
      <c r="L38" s="35"/>
      <c r="M38" s="95"/>
      <c r="N38" s="96"/>
    </row>
    <row r="39" spans="1:21" x14ac:dyDescent="0.25">
      <c r="A39" s="94"/>
      <c r="D39" s="95"/>
      <c r="E39" s="95"/>
      <c r="F39" s="95"/>
      <c r="G39" s="95"/>
      <c r="H39" s="35"/>
      <c r="I39" s="95"/>
      <c r="J39" s="95"/>
      <c r="K39" s="95"/>
      <c r="L39" s="35"/>
      <c r="M39" s="95"/>
      <c r="N39" s="96"/>
    </row>
    <row r="40" spans="1:21" s="42" customFormat="1" ht="13.75" customHeight="1" thickBot="1" x14ac:dyDescent="0.3">
      <c r="A40" s="97"/>
      <c r="B40" s="98"/>
      <c r="C40" s="98"/>
      <c r="D40" s="151" t="str">
        <f>G17</f>
        <v xml:space="preserve">БОЯРОВ В.В. (ВК, г. САРАНСК) </v>
      </c>
      <c r="E40" s="151"/>
      <c r="F40" s="151"/>
      <c r="G40" s="151" t="str">
        <f>G18</f>
        <v>СЛАБКОВСКАЯ В.Н. ( ВК, г. ОМСК)</v>
      </c>
      <c r="H40" s="151"/>
      <c r="I40" s="151"/>
      <c r="J40" s="99"/>
      <c r="K40" s="99"/>
      <c r="L40" s="151" t="str">
        <f>G19</f>
        <v xml:space="preserve">МАЛАХОВ Р.А. (1К, г. ИЖЕВСК) </v>
      </c>
      <c r="M40" s="151"/>
      <c r="N40" s="152"/>
      <c r="S40" s="100"/>
      <c r="T40" s="100"/>
      <c r="U40" s="100"/>
    </row>
    <row r="41" spans="1:21" ht="13.5" thickTop="1" x14ac:dyDescent="0.25"/>
  </sheetData>
  <mergeCells count="39">
    <mergeCell ref="A35:E35"/>
    <mergeCell ref="F35:N35"/>
    <mergeCell ref="D40:F40"/>
    <mergeCell ref="G40:I40"/>
    <mergeCell ref="L40:N40"/>
    <mergeCell ref="A21:A22"/>
    <mergeCell ref="B21:B22"/>
    <mergeCell ref="C21:C22"/>
    <mergeCell ref="D21:D22"/>
    <mergeCell ref="E21:E22"/>
    <mergeCell ref="A25:D25"/>
    <mergeCell ref="G25:N25"/>
    <mergeCell ref="D34:F34"/>
    <mergeCell ref="G34:I34"/>
    <mergeCell ref="L34:N34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J21:K21"/>
    <mergeCell ref="L21:L22"/>
    <mergeCell ref="M21:M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6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18A60-A864-4954-A27F-8780650916EC}">
  <sheetPr>
    <tabColor rgb="FFFF0000"/>
    <pageSetUpPr fitToPage="1"/>
  </sheetPr>
  <dimension ref="A1:U41"/>
  <sheetViews>
    <sheetView view="pageBreakPreview" topLeftCell="A4" zoomScale="50" zoomScaleNormal="50" zoomScaleSheetLayoutView="50" workbookViewId="0">
      <selection activeCell="A11" sqref="A11:N11"/>
    </sheetView>
  </sheetViews>
  <sheetFormatPr defaultColWidth="9.08984375" defaultRowHeight="13" x14ac:dyDescent="0.25"/>
  <cols>
    <col min="1" max="1" width="7" style="4" customWidth="1"/>
    <col min="2" max="2" width="7.81640625" style="95" customWidth="1"/>
    <col min="3" max="3" width="16.7265625" style="95" customWidth="1"/>
    <col min="4" max="4" width="26.26953125" style="4" customWidth="1"/>
    <col min="5" max="5" width="15.81640625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3.81640625" style="4" customWidth="1"/>
    <col min="14" max="14" width="13.0898437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"/>
      <c r="P1" s="2"/>
    </row>
    <row r="2" spans="1:21" s="3" customFormat="1" ht="20" customHeight="1" x14ac:dyDescent="0.2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"/>
      <c r="P2" s="2"/>
    </row>
    <row r="3" spans="1:21" s="3" customFormat="1" ht="20" customHeight="1" x14ac:dyDescent="0.2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"/>
      <c r="P3" s="2"/>
    </row>
    <row r="4" spans="1:21" ht="20" customHeight="1" x14ac:dyDescent="0.25">
      <c r="A4" s="104" t="s">
        <v>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21" ht="21.5" customHeight="1" x14ac:dyDescent="0.25">
      <c r="A5" s="104" t="s">
        <v>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Q5" s="3"/>
    </row>
    <row r="6" spans="1:21" s="6" customFormat="1" ht="20" customHeight="1" x14ac:dyDescent="0.25">
      <c r="A6" s="103" t="s">
        <v>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S6" s="7"/>
      <c r="T6" s="7"/>
      <c r="U6" s="7"/>
    </row>
    <row r="7" spans="1:21" s="6" customFormat="1" ht="1" customHeight="1" x14ac:dyDescent="0.25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S7" s="7"/>
      <c r="T7" s="7"/>
      <c r="U7" s="7"/>
    </row>
    <row r="8" spans="1:21" s="6" customFormat="1" ht="20" customHeight="1" thickBot="1" x14ac:dyDescent="0.3">
      <c r="A8" s="129" t="s">
        <v>6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S8" s="7"/>
      <c r="T8" s="7"/>
      <c r="U8" s="7"/>
    </row>
    <row r="9" spans="1:21" ht="20" customHeight="1" thickTop="1" x14ac:dyDescent="0.25">
      <c r="A9" s="130" t="s">
        <v>7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21" ht="20" customHeight="1" x14ac:dyDescent="0.25">
      <c r="A10" s="133" t="s">
        <v>8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5"/>
    </row>
    <row r="11" spans="1:21" ht="20" customHeight="1" x14ac:dyDescent="0.25">
      <c r="A11" s="133" t="s">
        <v>63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5"/>
    </row>
    <row r="12" spans="1:21" ht="7.5" customHeight="1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8"/>
    </row>
    <row r="13" spans="1:21" ht="15.5" x14ac:dyDescent="0.25">
      <c r="A13" s="119" t="s">
        <v>10</v>
      </c>
      <c r="B13" s="120"/>
      <c r="C13" s="120"/>
      <c r="D13" s="120"/>
      <c r="E13" s="8"/>
      <c r="F13" s="8"/>
      <c r="G13" s="9" t="s">
        <v>11</v>
      </c>
      <c r="H13" s="10" t="s">
        <v>12</v>
      </c>
      <c r="I13" s="8"/>
      <c r="J13" s="8"/>
      <c r="K13" s="8"/>
      <c r="L13" s="10"/>
      <c r="M13" s="11"/>
      <c r="N13" s="12" t="s">
        <v>67</v>
      </c>
    </row>
    <row r="14" spans="1:21" ht="15.5" x14ac:dyDescent="0.25">
      <c r="A14" s="121" t="s">
        <v>69</v>
      </c>
      <c r="B14" s="122"/>
      <c r="C14" s="122"/>
      <c r="D14" s="122"/>
      <c r="E14" s="13"/>
      <c r="F14" s="13"/>
      <c r="G14" s="14" t="s">
        <v>13</v>
      </c>
      <c r="H14" s="15" t="s">
        <v>14</v>
      </c>
      <c r="I14" s="13"/>
      <c r="J14" s="13"/>
      <c r="K14" s="13"/>
      <c r="L14" s="15"/>
      <c r="M14" s="16"/>
      <c r="N14" s="17" t="s">
        <v>68</v>
      </c>
    </row>
    <row r="15" spans="1:21" ht="14.5" x14ac:dyDescent="0.25">
      <c r="A15" s="123" t="s">
        <v>15</v>
      </c>
      <c r="B15" s="124"/>
      <c r="C15" s="124"/>
      <c r="D15" s="124"/>
      <c r="E15" s="124"/>
      <c r="F15" s="124"/>
      <c r="G15" s="125"/>
      <c r="H15" s="126" t="s">
        <v>16</v>
      </c>
      <c r="I15" s="124"/>
      <c r="J15" s="124"/>
      <c r="K15" s="124"/>
      <c r="L15" s="124"/>
      <c r="M15" s="124"/>
      <c r="N15" s="127"/>
    </row>
    <row r="16" spans="1:21" ht="14.5" x14ac:dyDescent="0.25">
      <c r="A16" s="18" t="s">
        <v>17</v>
      </c>
      <c r="B16" s="19"/>
      <c r="C16" s="19"/>
      <c r="D16" s="20"/>
      <c r="E16" s="21"/>
      <c r="F16" s="20"/>
      <c r="G16" s="22"/>
      <c r="H16" s="105" t="s">
        <v>64</v>
      </c>
      <c r="I16" s="106"/>
      <c r="J16" s="106"/>
      <c r="K16" s="106"/>
      <c r="L16" s="106"/>
      <c r="M16" s="106"/>
      <c r="N16" s="107"/>
    </row>
    <row r="17" spans="1:21" ht="14.5" x14ac:dyDescent="0.35">
      <c r="A17" s="18" t="s">
        <v>19</v>
      </c>
      <c r="B17" s="19"/>
      <c r="C17" s="19"/>
      <c r="D17" s="23"/>
      <c r="E17" s="21"/>
      <c r="F17" s="20"/>
      <c r="G17" s="24" t="s">
        <v>20</v>
      </c>
      <c r="H17" s="25" t="s">
        <v>21</v>
      </c>
      <c r="I17" s="26"/>
      <c r="J17" s="26"/>
      <c r="K17" s="26"/>
      <c r="L17" s="27"/>
      <c r="M17" s="26"/>
      <c r="N17" s="28"/>
    </row>
    <row r="18" spans="1:21" ht="14.5" x14ac:dyDescent="0.25">
      <c r="A18" s="29" t="s">
        <v>22</v>
      </c>
      <c r="B18" s="19"/>
      <c r="C18" s="19"/>
      <c r="D18" s="23"/>
      <c r="E18" s="21"/>
      <c r="F18" s="20"/>
      <c r="G18" s="30" t="s">
        <v>23</v>
      </c>
      <c r="H18" s="25" t="s">
        <v>24</v>
      </c>
      <c r="I18" s="26"/>
      <c r="J18" s="26"/>
      <c r="K18" s="26"/>
      <c r="L18" s="27"/>
      <c r="M18" s="26"/>
      <c r="N18" s="28"/>
    </row>
    <row r="19" spans="1:21" ht="15" thickBot="1" x14ac:dyDescent="0.4">
      <c r="A19" s="18" t="s">
        <v>25</v>
      </c>
      <c r="B19" s="31"/>
      <c r="C19" s="31"/>
      <c r="D19" s="32"/>
      <c r="E19" s="32"/>
      <c r="F19" s="32"/>
      <c r="G19" s="24" t="s">
        <v>26</v>
      </c>
      <c r="H19" s="33"/>
      <c r="I19" s="34"/>
      <c r="J19" s="34"/>
      <c r="K19" s="34"/>
      <c r="L19" s="35"/>
      <c r="M19" s="36"/>
      <c r="N19" s="37"/>
    </row>
    <row r="20" spans="1:21" ht="7.5" customHeight="1" thickTop="1" thickBot="1" x14ac:dyDescent="0.3">
      <c r="A20" s="38"/>
      <c r="B20" s="39"/>
      <c r="C20" s="39"/>
      <c r="D20" s="38"/>
      <c r="E20" s="38"/>
      <c r="F20" s="38"/>
      <c r="G20" s="38"/>
      <c r="H20" s="40"/>
      <c r="I20" s="38"/>
      <c r="J20" s="38"/>
      <c r="K20" s="38"/>
      <c r="L20" s="40"/>
      <c r="M20" s="38"/>
      <c r="N20" s="38"/>
    </row>
    <row r="21" spans="1:21" s="41" customFormat="1" ht="20.25" customHeight="1" thickTop="1" x14ac:dyDescent="0.25">
      <c r="A21" s="146" t="s">
        <v>27</v>
      </c>
      <c r="B21" s="110" t="s">
        <v>28</v>
      </c>
      <c r="C21" s="110" t="s">
        <v>29</v>
      </c>
      <c r="D21" s="110" t="s">
        <v>30</v>
      </c>
      <c r="E21" s="110" t="s">
        <v>31</v>
      </c>
      <c r="F21" s="110" t="s">
        <v>32</v>
      </c>
      <c r="G21" s="110" t="s">
        <v>33</v>
      </c>
      <c r="H21" s="112" t="s">
        <v>34</v>
      </c>
      <c r="I21" s="113"/>
      <c r="J21" s="141" t="s">
        <v>35</v>
      </c>
      <c r="K21" s="141"/>
      <c r="L21" s="142" t="s">
        <v>36</v>
      </c>
      <c r="M21" s="144" t="s">
        <v>37</v>
      </c>
      <c r="N21" s="108" t="s">
        <v>38</v>
      </c>
      <c r="P21" s="42"/>
      <c r="S21" s="43"/>
      <c r="T21" s="43"/>
      <c r="U21" s="43"/>
    </row>
    <row r="22" spans="1:21" s="41" customFormat="1" ht="17.25" customHeight="1" x14ac:dyDescent="0.25">
      <c r="A22" s="147"/>
      <c r="B22" s="111"/>
      <c r="C22" s="111"/>
      <c r="D22" s="111"/>
      <c r="E22" s="111"/>
      <c r="F22" s="111"/>
      <c r="G22" s="111"/>
      <c r="H22" s="114"/>
      <c r="I22" s="115"/>
      <c r="J22" s="44" t="s">
        <v>39</v>
      </c>
      <c r="K22" s="44" t="s">
        <v>40</v>
      </c>
      <c r="L22" s="143"/>
      <c r="M22" s="145"/>
      <c r="N22" s="109"/>
      <c r="P22" s="42"/>
      <c r="S22" s="43"/>
      <c r="T22" s="43"/>
      <c r="U22" s="43"/>
    </row>
    <row r="23" spans="1:21" s="54" customFormat="1" ht="27.5" customHeight="1" x14ac:dyDescent="0.25">
      <c r="A23" s="45">
        <v>1</v>
      </c>
      <c r="B23" s="46">
        <v>20</v>
      </c>
      <c r="C23" s="47">
        <f>VLOOKUP(B23,[1]список!Print_Area,3)</f>
        <v>10143464903</v>
      </c>
      <c r="D23" s="48" t="str">
        <f>VLOOKUP(B23,[1]список!Print_Area,2)</f>
        <v>НЕПРЫНЦЕВА Софья</v>
      </c>
      <c r="E23" s="49">
        <f>VLOOKUP(B23,[1]список!Print_Area,4)</f>
        <v>39911</v>
      </c>
      <c r="F23" s="47" t="str">
        <f>VLOOKUP(B23,[1]список!Print_Area,5)</f>
        <v>2 СР</v>
      </c>
      <c r="G23" s="47" t="str">
        <f>VLOOKUP(B23,[1]список!Print_Area,6)</f>
        <v>Московская область</v>
      </c>
      <c r="H23" s="50"/>
      <c r="I23" s="51"/>
      <c r="J23" s="50">
        <v>28</v>
      </c>
      <c r="K23" s="50">
        <v>31</v>
      </c>
      <c r="L23" s="50">
        <v>31</v>
      </c>
      <c r="M23" s="52"/>
      <c r="N23" s="53"/>
      <c r="Q23" s="55"/>
      <c r="R23" s="55"/>
      <c r="S23" s="56"/>
      <c r="T23" s="56"/>
      <c r="U23" s="56"/>
    </row>
    <row r="24" spans="1:21" ht="7.5" customHeight="1" thickBot="1" x14ac:dyDescent="0.35">
      <c r="A24" s="57"/>
      <c r="B24" s="58"/>
      <c r="C24" s="57"/>
      <c r="D24" s="59"/>
      <c r="E24" s="60"/>
      <c r="F24" s="61"/>
      <c r="G24" s="60"/>
      <c r="H24" s="62"/>
      <c r="I24" s="63"/>
      <c r="J24" s="63"/>
      <c r="K24" s="63"/>
      <c r="L24" s="62"/>
      <c r="M24" s="63"/>
      <c r="N24" s="63"/>
      <c r="P24" s="42"/>
      <c r="Q24" s="41"/>
      <c r="R24" s="41"/>
      <c r="S24" s="43"/>
      <c r="T24" s="43"/>
      <c r="U24" s="43"/>
    </row>
    <row r="25" spans="1:21" ht="15" thickTop="1" x14ac:dyDescent="0.25">
      <c r="A25" s="136" t="s">
        <v>41</v>
      </c>
      <c r="B25" s="137"/>
      <c r="C25" s="137"/>
      <c r="D25" s="137"/>
      <c r="E25" s="64"/>
      <c r="F25" s="64"/>
      <c r="G25" s="137" t="s">
        <v>42</v>
      </c>
      <c r="H25" s="137"/>
      <c r="I25" s="137"/>
      <c r="J25" s="137"/>
      <c r="K25" s="137"/>
      <c r="L25" s="137"/>
      <c r="M25" s="137"/>
      <c r="N25" s="138"/>
      <c r="P25" s="42"/>
      <c r="Q25" s="41"/>
      <c r="R25" s="41"/>
      <c r="S25" s="43"/>
      <c r="T25" s="43"/>
      <c r="U25" s="43"/>
    </row>
    <row r="26" spans="1:21" ht="14.5" x14ac:dyDescent="0.25">
      <c r="A26" s="65" t="s">
        <v>43</v>
      </c>
      <c r="B26" s="66"/>
      <c r="C26" s="67"/>
      <c r="D26" s="68"/>
      <c r="E26" s="69"/>
      <c r="F26" s="69"/>
      <c r="G26" s="70" t="s">
        <v>44</v>
      </c>
      <c r="H26" s="71">
        <f t="array" ref="H26">SUM(1/COUNTIF(G23:G23,G23:G23))</f>
        <v>1</v>
      </c>
      <c r="I26" s="72"/>
      <c r="J26" s="73"/>
      <c r="K26" s="73"/>
      <c r="L26" s="74"/>
      <c r="M26" s="70" t="s">
        <v>45</v>
      </c>
      <c r="N26" s="75">
        <f>COUNTIF(F$21:F120,"ЗМС")</f>
        <v>0</v>
      </c>
      <c r="P26" s="42"/>
      <c r="Q26" s="41"/>
      <c r="R26" s="41"/>
      <c r="S26" s="43"/>
      <c r="T26" s="43"/>
      <c r="U26" s="43"/>
    </row>
    <row r="27" spans="1:21" ht="14.5" x14ac:dyDescent="0.25">
      <c r="A27" s="65" t="s">
        <v>46</v>
      </c>
      <c r="B27" s="66"/>
      <c r="C27" s="76"/>
      <c r="D27" s="68"/>
      <c r="E27" s="77"/>
      <c r="F27" s="77"/>
      <c r="G27" s="70" t="s">
        <v>47</v>
      </c>
      <c r="H27" s="78">
        <v>1</v>
      </c>
      <c r="I27" s="79"/>
      <c r="J27" s="80"/>
      <c r="K27" s="80"/>
      <c r="L27" s="81"/>
      <c r="M27" s="70" t="s">
        <v>48</v>
      </c>
      <c r="N27" s="75">
        <f>COUNTIF(F$21:F120,"МСМК")</f>
        <v>0</v>
      </c>
      <c r="P27" s="42"/>
      <c r="Q27" s="41"/>
      <c r="R27" s="41"/>
      <c r="S27" s="43"/>
      <c r="T27" s="43"/>
      <c r="U27" s="43"/>
    </row>
    <row r="28" spans="1:21" ht="14.5" x14ac:dyDescent="0.25">
      <c r="A28" s="65" t="s">
        <v>49</v>
      </c>
      <c r="B28" s="66"/>
      <c r="C28" s="66"/>
      <c r="D28" s="68"/>
      <c r="E28" s="77"/>
      <c r="F28" s="77"/>
      <c r="G28" s="70" t="s">
        <v>50</v>
      </c>
      <c r="H28" s="78">
        <v>1</v>
      </c>
      <c r="I28" s="79"/>
      <c r="J28" s="80"/>
      <c r="K28" s="80"/>
      <c r="L28" s="81"/>
      <c r="M28" s="70" t="s">
        <v>51</v>
      </c>
      <c r="N28" s="75">
        <f>COUNTIF(F$21:F41,"МС")</f>
        <v>0</v>
      </c>
      <c r="P28" s="42"/>
      <c r="Q28" s="41"/>
      <c r="R28" s="41"/>
      <c r="S28" s="43"/>
      <c r="T28" s="43"/>
      <c r="U28" s="43"/>
    </row>
    <row r="29" spans="1:21" ht="14.5" x14ac:dyDescent="0.25">
      <c r="A29" s="65" t="s">
        <v>52</v>
      </c>
      <c r="B29" s="66"/>
      <c r="C29" s="66"/>
      <c r="D29" s="68"/>
      <c r="E29" s="77"/>
      <c r="F29" s="77"/>
      <c r="G29" s="70" t="s">
        <v>53</v>
      </c>
      <c r="H29" s="78">
        <f>COUNT(A23:A23)</f>
        <v>1</v>
      </c>
      <c r="I29" s="79"/>
      <c r="J29" s="80"/>
      <c r="K29" s="80"/>
      <c r="L29" s="81"/>
      <c r="M29" s="70" t="s">
        <v>54</v>
      </c>
      <c r="N29" s="75">
        <f>COUNTIF(F$20:F41,"КМС")</f>
        <v>0</v>
      </c>
      <c r="P29" s="42"/>
      <c r="Q29" s="41"/>
      <c r="R29" s="41"/>
      <c r="S29" s="43"/>
      <c r="T29" s="43"/>
      <c r="U29" s="43"/>
    </row>
    <row r="30" spans="1:21" ht="14.5" x14ac:dyDescent="0.25">
      <c r="A30" s="82"/>
      <c r="B30" s="66"/>
      <c r="C30" s="66"/>
      <c r="D30" s="68"/>
      <c r="G30" s="70" t="s">
        <v>55</v>
      </c>
      <c r="H30" s="78">
        <f>COUNTIF(A23:A23,"НФ")</f>
        <v>0</v>
      </c>
      <c r="I30" s="79"/>
      <c r="J30" s="80"/>
      <c r="K30" s="80"/>
      <c r="L30" s="81"/>
      <c r="M30" s="70" t="s">
        <v>56</v>
      </c>
      <c r="N30" s="75">
        <f>COUNTIF(F$23:F119,"1 СР")</f>
        <v>0</v>
      </c>
      <c r="P30" s="42"/>
      <c r="Q30" s="41"/>
      <c r="R30" s="41"/>
      <c r="S30" s="43"/>
      <c r="T30" s="43"/>
      <c r="U30" s="43"/>
    </row>
    <row r="31" spans="1:21" ht="14.5" x14ac:dyDescent="0.25">
      <c r="A31" s="83"/>
      <c r="B31" s="32"/>
      <c r="C31" s="31"/>
      <c r="D31" s="68"/>
      <c r="G31" s="70" t="s">
        <v>57</v>
      </c>
      <c r="H31" s="78">
        <f>COUNTIF(A23:A23,"ДСКВ")</f>
        <v>0</v>
      </c>
      <c r="I31" s="79"/>
      <c r="J31" s="80"/>
      <c r="K31" s="80"/>
      <c r="L31" s="81"/>
      <c r="M31" s="70" t="s">
        <v>58</v>
      </c>
      <c r="N31" s="75">
        <f>COUNTIF(F$23:F119,"2 СР")</f>
        <v>1</v>
      </c>
    </row>
    <row r="32" spans="1:21" ht="14.5" x14ac:dyDescent="0.25">
      <c r="A32" s="84"/>
      <c r="B32" s="66"/>
      <c r="C32" s="66"/>
      <c r="D32" s="68"/>
      <c r="E32" s="77"/>
      <c r="F32" s="77"/>
      <c r="G32" s="70" t="s">
        <v>59</v>
      </c>
      <c r="H32" s="78">
        <f>COUNTIF(A23:A23,"НС")</f>
        <v>0</v>
      </c>
      <c r="I32" s="85"/>
      <c r="J32" s="86"/>
      <c r="K32" s="86"/>
      <c r="L32" s="87"/>
      <c r="M32" s="70" t="s">
        <v>60</v>
      </c>
      <c r="N32" s="75">
        <f>COUNTIF(F$23:F119,"3 СР")</f>
        <v>0</v>
      </c>
    </row>
    <row r="33" spans="1:21" ht="5.25" customHeight="1" x14ac:dyDescent="0.25">
      <c r="A33" s="84"/>
      <c r="B33" s="66"/>
      <c r="C33" s="66"/>
      <c r="D33" s="66"/>
      <c r="E33" s="66"/>
      <c r="F33" s="66"/>
      <c r="G33" s="32"/>
      <c r="H33" s="88"/>
      <c r="I33" s="88"/>
      <c r="J33" s="88"/>
      <c r="K33" s="88"/>
      <c r="L33" s="88"/>
      <c r="M33" s="89"/>
      <c r="N33" s="90"/>
    </row>
    <row r="34" spans="1:21" ht="15.5" x14ac:dyDescent="0.25">
      <c r="A34" s="91"/>
      <c r="B34" s="92"/>
      <c r="C34" s="92"/>
      <c r="D34" s="139" t="s">
        <v>61</v>
      </c>
      <c r="E34" s="139"/>
      <c r="F34" s="139"/>
      <c r="G34" s="139" t="s">
        <v>62</v>
      </c>
      <c r="H34" s="139"/>
      <c r="I34" s="139"/>
      <c r="J34" s="93"/>
      <c r="K34" s="93"/>
      <c r="L34" s="139" t="str">
        <f>A19</f>
        <v>СУДЬЯ НА ФИНИШЕ:</v>
      </c>
      <c r="M34" s="139"/>
      <c r="N34" s="140"/>
    </row>
    <row r="35" spans="1:21" x14ac:dyDescent="0.25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50"/>
    </row>
    <row r="36" spans="1:21" x14ac:dyDescent="0.25">
      <c r="A36" s="94"/>
      <c r="D36" s="95"/>
      <c r="E36" s="95"/>
      <c r="F36" s="95"/>
      <c r="G36" s="95"/>
      <c r="H36" s="35"/>
      <c r="I36" s="95"/>
      <c r="J36" s="95"/>
      <c r="K36" s="95"/>
      <c r="L36" s="35"/>
      <c r="M36" s="95"/>
      <c r="N36" s="96"/>
    </row>
    <row r="37" spans="1:21" x14ac:dyDescent="0.25">
      <c r="A37" s="94"/>
      <c r="D37" s="95"/>
      <c r="E37" s="95"/>
      <c r="F37" s="95"/>
      <c r="G37" s="95"/>
      <c r="H37" s="35"/>
      <c r="I37" s="95"/>
      <c r="J37" s="95"/>
      <c r="K37" s="95"/>
      <c r="L37" s="35"/>
      <c r="M37" s="95"/>
      <c r="N37" s="96"/>
    </row>
    <row r="38" spans="1:21" x14ac:dyDescent="0.25">
      <c r="A38" s="94"/>
      <c r="D38" s="95"/>
      <c r="E38" s="95"/>
      <c r="F38" s="95"/>
      <c r="G38" s="95"/>
      <c r="H38" s="35"/>
      <c r="I38" s="95"/>
      <c r="J38" s="95"/>
      <c r="K38" s="95"/>
      <c r="L38" s="35"/>
      <c r="M38" s="95"/>
      <c r="N38" s="96"/>
    </row>
    <row r="39" spans="1:21" x14ac:dyDescent="0.25">
      <c r="A39" s="94"/>
      <c r="D39" s="95"/>
      <c r="E39" s="95"/>
      <c r="F39" s="95"/>
      <c r="G39" s="95"/>
      <c r="H39" s="35"/>
      <c r="I39" s="95"/>
      <c r="J39" s="95"/>
      <c r="K39" s="95"/>
      <c r="L39" s="35"/>
      <c r="M39" s="95"/>
      <c r="N39" s="96"/>
    </row>
    <row r="40" spans="1:21" s="42" customFormat="1" ht="13.75" customHeight="1" thickBot="1" x14ac:dyDescent="0.3">
      <c r="A40" s="97"/>
      <c r="B40" s="98"/>
      <c r="C40" s="98"/>
      <c r="D40" s="151" t="str">
        <f>G17</f>
        <v xml:space="preserve">БОЯРОВ В.В. (ВК, г. САРАНСК) </v>
      </c>
      <c r="E40" s="151"/>
      <c r="F40" s="151"/>
      <c r="G40" s="151" t="str">
        <f>G18</f>
        <v>СЛАБКОВСКАЯ В.Н. ( ВК, г. ОМСК)</v>
      </c>
      <c r="H40" s="151"/>
      <c r="I40" s="151"/>
      <c r="J40" s="99"/>
      <c r="K40" s="99"/>
      <c r="L40" s="151" t="str">
        <f>G19</f>
        <v xml:space="preserve">МАЛАХОВ Р.А. (1К, г. ИЖЕВСК) </v>
      </c>
      <c r="M40" s="151"/>
      <c r="N40" s="152"/>
      <c r="S40" s="100"/>
      <c r="T40" s="100"/>
      <c r="U40" s="100"/>
    </row>
    <row r="41" spans="1:21" ht="13.5" thickTop="1" x14ac:dyDescent="0.25"/>
  </sheetData>
  <mergeCells count="39">
    <mergeCell ref="A35:E35"/>
    <mergeCell ref="F35:N35"/>
    <mergeCell ref="D40:F40"/>
    <mergeCell ref="G40:I40"/>
    <mergeCell ref="L40:N40"/>
    <mergeCell ref="A21:A22"/>
    <mergeCell ref="B21:B22"/>
    <mergeCell ref="C21:C22"/>
    <mergeCell ref="D21:D22"/>
    <mergeCell ref="E21:E22"/>
    <mergeCell ref="A25:D25"/>
    <mergeCell ref="G25:N25"/>
    <mergeCell ref="D34:F34"/>
    <mergeCell ref="G34:I34"/>
    <mergeCell ref="L34:N34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J21:K21"/>
    <mergeCell ref="L21:L22"/>
    <mergeCell ref="M21:M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4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D2561-0724-4046-941D-7D00FF9DA62C}">
  <sheetPr>
    <tabColor rgb="FF002060"/>
    <pageSetUpPr fitToPage="1"/>
  </sheetPr>
  <dimension ref="A1:U44"/>
  <sheetViews>
    <sheetView tabSelected="1" view="pageBreakPreview" topLeftCell="A4" zoomScale="80" zoomScaleNormal="50" zoomScaleSheetLayoutView="80" workbookViewId="0">
      <selection activeCell="E16" sqref="E16"/>
    </sheetView>
  </sheetViews>
  <sheetFormatPr defaultColWidth="9.08984375" defaultRowHeight="13" x14ac:dyDescent="0.25"/>
  <cols>
    <col min="1" max="1" width="7" style="4" customWidth="1"/>
    <col min="2" max="2" width="7.81640625" style="95" customWidth="1"/>
    <col min="3" max="3" width="16.36328125" style="95" customWidth="1"/>
    <col min="4" max="4" width="26.7265625" style="4" customWidth="1"/>
    <col min="5" max="5" width="13.54296875" style="4" customWidth="1"/>
    <col min="6" max="6" width="8.81640625" style="4" customWidth="1"/>
    <col min="7" max="7" width="27" style="4" customWidth="1"/>
    <col min="8" max="8" width="9.90625" style="5" customWidth="1"/>
    <col min="9" max="11" width="9.90625" style="4" customWidth="1"/>
    <col min="12" max="12" width="10.08984375" style="5" customWidth="1"/>
    <col min="13" max="13" width="11.36328125" style="4" customWidth="1"/>
    <col min="14" max="14" width="13.08984375" style="4" customWidth="1"/>
    <col min="15" max="15" width="9.08984375" style="4"/>
    <col min="16" max="16" width="9.08984375" style="4" customWidth="1"/>
    <col min="17" max="18" width="9.08984375" style="4"/>
    <col min="19" max="21" width="9.08984375" style="5"/>
    <col min="22" max="16384" width="9.08984375" style="4"/>
  </cols>
  <sheetData>
    <row r="1" spans="1:21" s="3" customFormat="1" ht="20" customHeight="1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"/>
      <c r="P1" s="2"/>
    </row>
    <row r="2" spans="1:21" s="3" customFormat="1" ht="20" customHeight="1" x14ac:dyDescent="0.2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"/>
      <c r="P2" s="2"/>
    </row>
    <row r="3" spans="1:21" s="3" customFormat="1" ht="20" customHeight="1" x14ac:dyDescent="0.2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"/>
      <c r="P3" s="2"/>
    </row>
    <row r="4" spans="1:21" ht="19.5" customHeight="1" x14ac:dyDescent="0.25">
      <c r="A4" s="104" t="s">
        <v>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21" ht="18.5" customHeight="1" x14ac:dyDescent="0.25">
      <c r="A5" s="104" t="s">
        <v>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Q5" s="3"/>
    </row>
    <row r="6" spans="1:21" s="6" customFormat="1" ht="20" customHeight="1" x14ac:dyDescent="0.25">
      <c r="A6" s="103" t="s">
        <v>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S6" s="7"/>
      <c r="T6" s="7"/>
      <c r="U6" s="7"/>
    </row>
    <row r="7" spans="1:21" s="6" customFormat="1" ht="1" customHeight="1" x14ac:dyDescent="0.25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S7" s="7"/>
      <c r="T7" s="7"/>
      <c r="U7" s="7"/>
    </row>
    <row r="8" spans="1:21" s="6" customFormat="1" ht="20" customHeight="1" thickBot="1" x14ac:dyDescent="0.3">
      <c r="A8" s="129" t="s">
        <v>6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S8" s="7"/>
      <c r="T8" s="7"/>
      <c r="U8" s="7"/>
    </row>
    <row r="9" spans="1:21" ht="20" customHeight="1" thickTop="1" x14ac:dyDescent="0.25">
      <c r="A9" s="130" t="s">
        <v>7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2"/>
    </row>
    <row r="10" spans="1:21" ht="20" customHeight="1" x14ac:dyDescent="0.25">
      <c r="A10" s="133" t="s">
        <v>8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5"/>
    </row>
    <row r="11" spans="1:21" ht="20" customHeight="1" x14ac:dyDescent="0.25">
      <c r="A11" s="133" t="s">
        <v>65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5"/>
    </row>
    <row r="12" spans="1:21" ht="7.5" customHeight="1" x14ac:dyDescent="0.2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8"/>
    </row>
    <row r="13" spans="1:21" ht="15.5" x14ac:dyDescent="0.25">
      <c r="A13" s="119" t="s">
        <v>10</v>
      </c>
      <c r="B13" s="120"/>
      <c r="C13" s="120"/>
      <c r="D13" s="120"/>
      <c r="E13" s="8"/>
      <c r="F13" s="8"/>
      <c r="G13" s="9" t="s">
        <v>11</v>
      </c>
      <c r="H13" s="10" t="s">
        <v>66</v>
      </c>
      <c r="I13" s="8"/>
      <c r="J13" s="8"/>
      <c r="K13" s="8"/>
      <c r="L13" s="10"/>
      <c r="M13" s="11"/>
      <c r="N13" s="12" t="s">
        <v>67</v>
      </c>
    </row>
    <row r="14" spans="1:21" ht="15.5" x14ac:dyDescent="0.25">
      <c r="A14" s="121" t="s">
        <v>69</v>
      </c>
      <c r="B14" s="122"/>
      <c r="C14" s="122"/>
      <c r="D14" s="122"/>
      <c r="E14" s="13"/>
      <c r="F14" s="13"/>
      <c r="G14" s="14" t="s">
        <v>13</v>
      </c>
      <c r="H14" s="15" t="s">
        <v>12</v>
      </c>
      <c r="I14" s="13"/>
      <c r="J14" s="13"/>
      <c r="K14" s="13"/>
      <c r="L14" s="15"/>
      <c r="M14" s="16"/>
      <c r="N14" s="17" t="s">
        <v>68</v>
      </c>
    </row>
    <row r="15" spans="1:21" ht="14.5" x14ac:dyDescent="0.25">
      <c r="A15" s="123" t="s">
        <v>15</v>
      </c>
      <c r="B15" s="124"/>
      <c r="C15" s="124"/>
      <c r="D15" s="124"/>
      <c r="E15" s="124"/>
      <c r="F15" s="124"/>
      <c r="G15" s="125"/>
      <c r="H15" s="126" t="s">
        <v>16</v>
      </c>
      <c r="I15" s="124"/>
      <c r="J15" s="124"/>
      <c r="K15" s="124"/>
      <c r="L15" s="124"/>
      <c r="M15" s="124"/>
      <c r="N15" s="127"/>
    </row>
    <row r="16" spans="1:21" ht="14.5" x14ac:dyDescent="0.25">
      <c r="A16" s="18" t="s">
        <v>17</v>
      </c>
      <c r="B16" s="19"/>
      <c r="C16" s="19"/>
      <c r="D16" s="20"/>
      <c r="E16" s="21"/>
      <c r="F16" s="20"/>
      <c r="G16" s="22"/>
      <c r="H16" s="105" t="s">
        <v>18</v>
      </c>
      <c r="I16" s="106"/>
      <c r="J16" s="106"/>
      <c r="K16" s="106"/>
      <c r="L16" s="106"/>
      <c r="M16" s="106"/>
      <c r="N16" s="107"/>
    </row>
    <row r="17" spans="1:21" ht="14.5" x14ac:dyDescent="0.35">
      <c r="A17" s="18" t="s">
        <v>19</v>
      </c>
      <c r="B17" s="19"/>
      <c r="C17" s="19"/>
      <c r="D17" s="23"/>
      <c r="E17" s="21"/>
      <c r="F17" s="20"/>
      <c r="G17" s="24" t="s">
        <v>20</v>
      </c>
      <c r="H17" s="25" t="s">
        <v>21</v>
      </c>
      <c r="I17" s="26"/>
      <c r="J17" s="26"/>
      <c r="K17" s="26"/>
      <c r="L17" s="27"/>
      <c r="M17" s="26"/>
      <c r="N17" s="28"/>
    </row>
    <row r="18" spans="1:21" ht="14.5" x14ac:dyDescent="0.25">
      <c r="A18" s="29" t="s">
        <v>22</v>
      </c>
      <c r="B18" s="19"/>
      <c r="C18" s="19"/>
      <c r="D18" s="23"/>
      <c r="E18" s="21"/>
      <c r="F18" s="20"/>
      <c r="G18" s="30" t="s">
        <v>23</v>
      </c>
      <c r="H18" s="25" t="s">
        <v>24</v>
      </c>
      <c r="I18" s="26"/>
      <c r="J18" s="26"/>
      <c r="K18" s="26"/>
      <c r="L18" s="27"/>
      <c r="M18" s="26"/>
      <c r="N18" s="28"/>
    </row>
    <row r="19" spans="1:21" ht="15" thickBot="1" x14ac:dyDescent="0.4">
      <c r="A19" s="18" t="s">
        <v>25</v>
      </c>
      <c r="B19" s="31"/>
      <c r="C19" s="31"/>
      <c r="D19" s="32"/>
      <c r="E19" s="32"/>
      <c r="F19" s="32"/>
      <c r="G19" s="24" t="s">
        <v>26</v>
      </c>
      <c r="H19" s="33"/>
      <c r="I19" s="34"/>
      <c r="J19" s="34"/>
      <c r="K19" s="34"/>
      <c r="L19" s="35"/>
      <c r="M19" s="36"/>
      <c r="N19" s="37"/>
    </row>
    <row r="20" spans="1:21" ht="7.5" customHeight="1" thickTop="1" thickBot="1" x14ac:dyDescent="0.3">
      <c r="A20" s="38"/>
      <c r="B20" s="39"/>
      <c r="C20" s="39"/>
      <c r="D20" s="38"/>
      <c r="E20" s="38"/>
      <c r="F20" s="38"/>
      <c r="G20" s="38"/>
      <c r="H20" s="40"/>
      <c r="I20" s="38"/>
      <c r="J20" s="38"/>
      <c r="K20" s="38"/>
      <c r="L20" s="40"/>
      <c r="M20" s="38"/>
      <c r="N20" s="38"/>
    </row>
    <row r="21" spans="1:21" s="41" customFormat="1" ht="20.25" customHeight="1" thickTop="1" x14ac:dyDescent="0.25">
      <c r="A21" s="146" t="s">
        <v>27</v>
      </c>
      <c r="B21" s="110" t="s">
        <v>28</v>
      </c>
      <c r="C21" s="110" t="s">
        <v>29</v>
      </c>
      <c r="D21" s="110" t="s">
        <v>30</v>
      </c>
      <c r="E21" s="110" t="s">
        <v>31</v>
      </c>
      <c r="F21" s="110" t="s">
        <v>32</v>
      </c>
      <c r="G21" s="110" t="s">
        <v>33</v>
      </c>
      <c r="H21" s="112" t="s">
        <v>34</v>
      </c>
      <c r="I21" s="113"/>
      <c r="J21" s="141" t="s">
        <v>35</v>
      </c>
      <c r="K21" s="141"/>
      <c r="L21" s="142" t="s">
        <v>36</v>
      </c>
      <c r="M21" s="144" t="s">
        <v>37</v>
      </c>
      <c r="N21" s="108" t="s">
        <v>38</v>
      </c>
      <c r="P21" s="42"/>
      <c r="S21" s="43"/>
      <c r="T21" s="43"/>
      <c r="U21" s="43"/>
    </row>
    <row r="22" spans="1:21" s="41" customFormat="1" ht="17.25" customHeight="1" x14ac:dyDescent="0.25">
      <c r="A22" s="147"/>
      <c r="B22" s="111"/>
      <c r="C22" s="111"/>
      <c r="D22" s="111"/>
      <c r="E22" s="111"/>
      <c r="F22" s="111"/>
      <c r="G22" s="111"/>
      <c r="H22" s="114"/>
      <c r="I22" s="115"/>
      <c r="J22" s="44" t="s">
        <v>39</v>
      </c>
      <c r="K22" s="44" t="s">
        <v>40</v>
      </c>
      <c r="L22" s="143"/>
      <c r="M22" s="145"/>
      <c r="N22" s="109"/>
      <c r="P22" s="42"/>
      <c r="S22" s="43"/>
      <c r="T22" s="43"/>
      <c r="U22" s="43"/>
    </row>
    <row r="23" spans="1:21" ht="16.75" customHeight="1" x14ac:dyDescent="0.25">
      <c r="A23" s="45">
        <v>1</v>
      </c>
      <c r="B23" s="46">
        <v>24</v>
      </c>
      <c r="C23" s="47">
        <f>VLOOKUP(B23,[1]список!Print_Area,3)</f>
        <v>10139929958</v>
      </c>
      <c r="D23" s="48" t="str">
        <f>VLOOKUP(B23,[1]список!Print_Area,2)</f>
        <v>ИВАНОВ Денис</v>
      </c>
      <c r="E23" s="49">
        <f>VLOOKUP(B23,[1]список!Print_Area,4)</f>
        <v>39298</v>
      </c>
      <c r="F23" s="47" t="str">
        <f>VLOOKUP(B23,[1]список!Print_Area,5)</f>
        <v>КМС</v>
      </c>
      <c r="G23" s="47" t="str">
        <f>VLOOKUP(B23,[1]список!Print_Area,6)</f>
        <v>Санкт-Петербург</v>
      </c>
      <c r="H23" s="50"/>
      <c r="I23" s="51"/>
      <c r="J23" s="50">
        <v>73.33</v>
      </c>
      <c r="K23" s="50">
        <v>41.67</v>
      </c>
      <c r="L23" s="50">
        <f>J23</f>
        <v>73.33</v>
      </c>
      <c r="M23" s="101"/>
      <c r="N23" s="102"/>
      <c r="P23" s="42"/>
      <c r="Q23" s="41"/>
      <c r="R23" s="41"/>
      <c r="S23" s="43"/>
      <c r="T23" s="43"/>
      <c r="U23" s="43"/>
    </row>
    <row r="24" spans="1:21" ht="16.75" customHeight="1" x14ac:dyDescent="0.25">
      <c r="A24" s="45">
        <v>2</v>
      </c>
      <c r="B24" s="46">
        <v>12</v>
      </c>
      <c r="C24" s="47">
        <f>VLOOKUP(B24,[1]список!Print_Area,3)</f>
        <v>10130040911</v>
      </c>
      <c r="D24" s="48" t="str">
        <f>VLOOKUP(B24,[1]список!Print_Area,2)</f>
        <v>МИЗИН Дмитрий</v>
      </c>
      <c r="E24" s="49">
        <f>VLOOKUP(B24,[1]список!Print_Area,4)</f>
        <v>39020</v>
      </c>
      <c r="F24" s="47" t="str">
        <f>VLOOKUP(B24,[1]список!Print_Area,5)</f>
        <v>1 СР</v>
      </c>
      <c r="G24" s="47" t="str">
        <f>VLOOKUP(B24,[1]список!Print_Area,6)</f>
        <v>Омская область</v>
      </c>
      <c r="H24" s="50"/>
      <c r="I24" s="51"/>
      <c r="J24" s="50">
        <v>68.33</v>
      </c>
      <c r="K24" s="50">
        <v>70</v>
      </c>
      <c r="L24" s="50">
        <f>K24</f>
        <v>70</v>
      </c>
      <c r="M24" s="101"/>
      <c r="N24" s="102"/>
      <c r="P24" s="42"/>
      <c r="Q24" s="41"/>
      <c r="R24" s="41"/>
      <c r="S24" s="43"/>
      <c r="T24" s="43"/>
      <c r="U24" s="43"/>
    </row>
    <row r="25" spans="1:21" ht="16.75" customHeight="1" x14ac:dyDescent="0.25">
      <c r="A25" s="45">
        <v>3</v>
      </c>
      <c r="B25" s="46">
        <v>23</v>
      </c>
      <c r="C25" s="47">
        <f>VLOOKUP(B25,[1]список!Print_Area,3)</f>
        <v>10129902481</v>
      </c>
      <c r="D25" s="48" t="str">
        <f>VLOOKUP(B25,[1]список!Print_Area,2)</f>
        <v>ЕГОРОВ Артем</v>
      </c>
      <c r="E25" s="49">
        <f>VLOOKUP(B25,[1]список!Print_Area,4)</f>
        <v>38779</v>
      </c>
      <c r="F25" s="47" t="str">
        <f>VLOOKUP(B25,[1]список!Print_Area,5)</f>
        <v>КМС</v>
      </c>
      <c r="G25" s="47" t="str">
        <f>VLOOKUP(B25,[1]список!Print_Area,6)</f>
        <v>Санкт-Петербург</v>
      </c>
      <c r="H25" s="50"/>
      <c r="I25" s="51"/>
      <c r="J25" s="50">
        <v>59.33</v>
      </c>
      <c r="K25" s="50">
        <v>66.67</v>
      </c>
      <c r="L25" s="50">
        <f>K25</f>
        <v>66.67</v>
      </c>
      <c r="M25" s="101"/>
      <c r="N25" s="102"/>
      <c r="P25" s="42"/>
      <c r="Q25" s="41"/>
      <c r="R25" s="41"/>
      <c r="S25" s="43"/>
      <c r="T25" s="43"/>
      <c r="U25" s="43"/>
    </row>
    <row r="26" spans="1:21" ht="16.75" customHeight="1" x14ac:dyDescent="0.25">
      <c r="A26" s="45">
        <v>4</v>
      </c>
      <c r="B26" s="46">
        <v>22</v>
      </c>
      <c r="C26" s="47">
        <f>VLOOKUP(B26,[1]список!Print_Area,3)</f>
        <v>10140571875</v>
      </c>
      <c r="D26" s="48" t="str">
        <f>VLOOKUP(B26,[1]список!Print_Area,2)</f>
        <v>ФЕДОРОВ Максим</v>
      </c>
      <c r="E26" s="49">
        <f>VLOOKUP(B26,[1]список!Print_Area,4)</f>
        <v>39304</v>
      </c>
      <c r="F26" s="47" t="str">
        <f>VLOOKUP(B26,[1]список!Print_Area,5)</f>
        <v>1 СР</v>
      </c>
      <c r="G26" s="47" t="str">
        <f>VLOOKUP(B26,[1]список!Print_Area,6)</f>
        <v>Санкт-Петербург</v>
      </c>
      <c r="H26" s="50"/>
      <c r="I26" s="51"/>
      <c r="J26" s="50">
        <v>46</v>
      </c>
      <c r="K26" s="50">
        <v>46</v>
      </c>
      <c r="L26" s="50">
        <f>K26</f>
        <v>46</v>
      </c>
      <c r="M26" s="101"/>
      <c r="N26" s="102"/>
      <c r="P26" s="42"/>
      <c r="Q26" s="41"/>
      <c r="R26" s="41"/>
      <c r="S26" s="43"/>
      <c r="T26" s="43"/>
      <c r="U26" s="43"/>
    </row>
    <row r="27" spans="1:21" ht="7.5" customHeight="1" thickBot="1" x14ac:dyDescent="0.35">
      <c r="A27" s="57"/>
      <c r="B27" s="58"/>
      <c r="C27" s="57"/>
      <c r="D27" s="59"/>
      <c r="E27" s="60"/>
      <c r="F27" s="61"/>
      <c r="G27" s="60"/>
      <c r="H27" s="62"/>
      <c r="I27" s="63"/>
      <c r="J27" s="63"/>
      <c r="K27" s="63"/>
      <c r="L27" s="62"/>
      <c r="M27" s="63"/>
      <c r="N27" s="63"/>
      <c r="P27" s="42"/>
      <c r="Q27" s="41"/>
      <c r="R27" s="41"/>
      <c r="S27" s="43"/>
      <c r="T27" s="43"/>
      <c r="U27" s="43"/>
    </row>
    <row r="28" spans="1:21" ht="15" thickTop="1" x14ac:dyDescent="0.25">
      <c r="A28" s="136" t="s">
        <v>41</v>
      </c>
      <c r="B28" s="137"/>
      <c r="C28" s="137"/>
      <c r="D28" s="137"/>
      <c r="E28" s="64"/>
      <c r="F28" s="64"/>
      <c r="G28" s="137" t="s">
        <v>42</v>
      </c>
      <c r="H28" s="137"/>
      <c r="I28" s="137"/>
      <c r="J28" s="137"/>
      <c r="K28" s="137"/>
      <c r="L28" s="137"/>
      <c r="M28" s="137"/>
      <c r="N28" s="138"/>
      <c r="P28" s="42"/>
      <c r="Q28" s="41"/>
      <c r="R28" s="41"/>
      <c r="S28" s="43"/>
      <c r="T28" s="43"/>
      <c r="U28" s="43"/>
    </row>
    <row r="29" spans="1:21" ht="14.5" x14ac:dyDescent="0.25">
      <c r="A29" s="65" t="s">
        <v>43</v>
      </c>
      <c r="B29" s="66"/>
      <c r="C29" s="67"/>
      <c r="D29" s="68"/>
      <c r="E29" s="69"/>
      <c r="F29" s="69"/>
      <c r="G29" s="70" t="s">
        <v>44</v>
      </c>
      <c r="H29" s="71" cm="1">
        <f t="array" ref="H29">SUM(1/COUNTIF(G23:G26,G23:G26))</f>
        <v>1.9999999999999998</v>
      </c>
      <c r="I29" s="72"/>
      <c r="J29" s="73"/>
      <c r="K29" s="73"/>
      <c r="L29" s="74"/>
      <c r="M29" s="70" t="s">
        <v>45</v>
      </c>
      <c r="N29" s="75">
        <f>COUNTIF(F$21:F122,"ЗМС")</f>
        <v>0</v>
      </c>
      <c r="P29" s="42"/>
      <c r="Q29" s="41"/>
      <c r="R29" s="41"/>
      <c r="S29" s="43"/>
      <c r="T29" s="43"/>
      <c r="U29" s="43"/>
    </row>
    <row r="30" spans="1:21" ht="14.5" x14ac:dyDescent="0.25">
      <c r="A30" s="65" t="s">
        <v>46</v>
      </c>
      <c r="B30" s="66"/>
      <c r="C30" s="76"/>
      <c r="D30" s="68"/>
      <c r="E30" s="77"/>
      <c r="F30" s="77"/>
      <c r="G30" s="70" t="s">
        <v>47</v>
      </c>
      <c r="H30" s="78">
        <v>4</v>
      </c>
      <c r="I30" s="79"/>
      <c r="J30" s="80"/>
      <c r="K30" s="80"/>
      <c r="L30" s="81"/>
      <c r="M30" s="70" t="s">
        <v>48</v>
      </c>
      <c r="N30" s="75">
        <f>COUNTIF(F$21:F122,"МСМК")</f>
        <v>0</v>
      </c>
      <c r="P30" s="42"/>
      <c r="Q30" s="41"/>
      <c r="R30" s="41"/>
      <c r="S30" s="43"/>
      <c r="T30" s="43"/>
      <c r="U30" s="43"/>
    </row>
    <row r="31" spans="1:21" ht="14.5" x14ac:dyDescent="0.25">
      <c r="A31" s="65" t="s">
        <v>49</v>
      </c>
      <c r="B31" s="66"/>
      <c r="C31" s="66"/>
      <c r="D31" s="68"/>
      <c r="E31" s="77"/>
      <c r="F31" s="77"/>
      <c r="G31" s="70" t="s">
        <v>50</v>
      </c>
      <c r="H31" s="78">
        <v>4</v>
      </c>
      <c r="I31" s="79"/>
      <c r="J31" s="80"/>
      <c r="K31" s="80"/>
      <c r="L31" s="81"/>
      <c r="M31" s="70" t="s">
        <v>51</v>
      </c>
      <c r="N31" s="75">
        <f>COUNTIF(F$21:F44,"МС")</f>
        <v>0</v>
      </c>
      <c r="P31" s="42"/>
      <c r="Q31" s="41"/>
      <c r="R31" s="41"/>
      <c r="S31" s="43"/>
      <c r="T31" s="43"/>
      <c r="U31" s="43"/>
    </row>
    <row r="32" spans="1:21" ht="14.5" x14ac:dyDescent="0.25">
      <c r="A32" s="65" t="s">
        <v>52</v>
      </c>
      <c r="B32" s="66"/>
      <c r="C32" s="66"/>
      <c r="D32" s="68"/>
      <c r="E32" s="77"/>
      <c r="F32" s="77"/>
      <c r="G32" s="70" t="s">
        <v>53</v>
      </c>
      <c r="H32" s="78">
        <f>COUNT(A12:A26)</f>
        <v>4</v>
      </c>
      <c r="I32" s="79"/>
      <c r="J32" s="80"/>
      <c r="K32" s="80"/>
      <c r="L32" s="81"/>
      <c r="M32" s="70" t="s">
        <v>54</v>
      </c>
      <c r="N32" s="75">
        <f>COUNTIF(F$20:F44,"КМС")</f>
        <v>2</v>
      </c>
      <c r="P32" s="42"/>
      <c r="Q32" s="41"/>
      <c r="R32" s="41"/>
      <c r="S32" s="43"/>
      <c r="T32" s="43"/>
      <c r="U32" s="43"/>
    </row>
    <row r="33" spans="1:21" ht="14.5" x14ac:dyDescent="0.25">
      <c r="A33" s="82"/>
      <c r="B33" s="66"/>
      <c r="C33" s="66"/>
      <c r="D33" s="68"/>
      <c r="G33" s="70" t="s">
        <v>55</v>
      </c>
      <c r="H33" s="78">
        <f>COUNTIF(A12:A26,"НФ")</f>
        <v>0</v>
      </c>
      <c r="I33" s="79"/>
      <c r="J33" s="80"/>
      <c r="K33" s="80"/>
      <c r="L33" s="81"/>
      <c r="M33" s="70" t="s">
        <v>56</v>
      </c>
      <c r="N33" s="75">
        <f>COUNTIF(F$23:F121,"1 СР")</f>
        <v>2</v>
      </c>
      <c r="P33" s="42"/>
      <c r="Q33" s="41"/>
      <c r="R33" s="41"/>
      <c r="S33" s="43"/>
      <c r="T33" s="43"/>
      <c r="U33" s="43"/>
    </row>
    <row r="34" spans="1:21" ht="14.5" x14ac:dyDescent="0.25">
      <c r="A34" s="83"/>
      <c r="B34" s="32"/>
      <c r="C34" s="31"/>
      <c r="D34" s="68"/>
      <c r="G34" s="70" t="s">
        <v>57</v>
      </c>
      <c r="H34" s="78">
        <f>COUNTIF(A12:A26,"ДСКВ")</f>
        <v>0</v>
      </c>
      <c r="I34" s="79"/>
      <c r="J34" s="80"/>
      <c r="K34" s="80"/>
      <c r="L34" s="81"/>
      <c r="M34" s="70" t="s">
        <v>58</v>
      </c>
      <c r="N34" s="75">
        <f>COUNTIF(F$23:F121,"2 СР")</f>
        <v>0</v>
      </c>
    </row>
    <row r="35" spans="1:21" ht="14.5" x14ac:dyDescent="0.25">
      <c r="A35" s="84"/>
      <c r="B35" s="66"/>
      <c r="C35" s="66"/>
      <c r="D35" s="68"/>
      <c r="E35" s="77"/>
      <c r="F35" s="77"/>
      <c r="G35" s="70" t="s">
        <v>59</v>
      </c>
      <c r="H35" s="78">
        <f>COUNTIF(A12:A26,"НС")</f>
        <v>0</v>
      </c>
      <c r="I35" s="85"/>
      <c r="J35" s="86"/>
      <c r="K35" s="86"/>
      <c r="L35" s="87"/>
      <c r="M35" s="70" t="s">
        <v>60</v>
      </c>
      <c r="N35" s="75">
        <f>COUNTIF(F$23:F121,"3 СР")</f>
        <v>0</v>
      </c>
    </row>
    <row r="36" spans="1:21" ht="5.25" customHeight="1" x14ac:dyDescent="0.25">
      <c r="A36" s="84"/>
      <c r="B36" s="66"/>
      <c r="C36" s="66"/>
      <c r="D36" s="66"/>
      <c r="E36" s="66"/>
      <c r="F36" s="66"/>
      <c r="G36" s="32"/>
      <c r="H36" s="88"/>
      <c r="I36" s="88"/>
      <c r="J36" s="88"/>
      <c r="K36" s="88"/>
      <c r="L36" s="88"/>
      <c r="M36" s="89"/>
      <c r="N36" s="90"/>
    </row>
    <row r="37" spans="1:21" ht="15.5" x14ac:dyDescent="0.25">
      <c r="A37" s="91"/>
      <c r="B37" s="92"/>
      <c r="C37" s="92"/>
      <c r="D37" s="139" t="s">
        <v>61</v>
      </c>
      <c r="E37" s="139"/>
      <c r="F37" s="139"/>
      <c r="G37" s="139" t="s">
        <v>62</v>
      </c>
      <c r="H37" s="139"/>
      <c r="I37" s="139"/>
      <c r="J37" s="93"/>
      <c r="K37" s="93"/>
      <c r="L37" s="139" t="str">
        <f>A19</f>
        <v>СУДЬЯ НА ФИНИШЕ:</v>
      </c>
      <c r="M37" s="139"/>
      <c r="N37" s="140"/>
    </row>
    <row r="38" spans="1:21" x14ac:dyDescent="0.25">
      <c r="A38" s="148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50"/>
    </row>
    <row r="39" spans="1:21" x14ac:dyDescent="0.25">
      <c r="A39" s="94"/>
      <c r="D39" s="95"/>
      <c r="E39" s="95"/>
      <c r="F39" s="95"/>
      <c r="G39" s="95"/>
      <c r="H39" s="35"/>
      <c r="I39" s="95"/>
      <c r="J39" s="95"/>
      <c r="K39" s="95"/>
      <c r="L39" s="35"/>
      <c r="M39" s="95"/>
      <c r="N39" s="96"/>
    </row>
    <row r="40" spans="1:21" x14ac:dyDescent="0.25">
      <c r="A40" s="94"/>
      <c r="D40" s="95"/>
      <c r="E40" s="95"/>
      <c r="F40" s="95"/>
      <c r="G40" s="95"/>
      <c r="H40" s="35"/>
      <c r="I40" s="95"/>
      <c r="J40" s="95"/>
      <c r="K40" s="95"/>
      <c r="L40" s="35"/>
      <c r="M40" s="95"/>
      <c r="N40" s="96"/>
    </row>
    <row r="41" spans="1:21" x14ac:dyDescent="0.25">
      <c r="A41" s="94"/>
      <c r="D41" s="95"/>
      <c r="E41" s="95"/>
      <c r="F41" s="95"/>
      <c r="G41" s="95"/>
      <c r="H41" s="35"/>
      <c r="I41" s="95"/>
      <c r="J41" s="95"/>
      <c r="K41" s="95"/>
      <c r="L41" s="35"/>
      <c r="M41" s="95"/>
      <c r="N41" s="96"/>
    </row>
    <row r="42" spans="1:21" x14ac:dyDescent="0.25">
      <c r="A42" s="94"/>
      <c r="D42" s="95"/>
      <c r="E42" s="95"/>
      <c r="F42" s="95"/>
      <c r="G42" s="95"/>
      <c r="H42" s="35"/>
      <c r="I42" s="95"/>
      <c r="J42" s="95"/>
      <c r="K42" s="95"/>
      <c r="L42" s="35"/>
      <c r="M42" s="95"/>
      <c r="N42" s="96"/>
    </row>
    <row r="43" spans="1:21" s="42" customFormat="1" ht="13.75" customHeight="1" thickBot="1" x14ac:dyDescent="0.3">
      <c r="A43" s="97"/>
      <c r="B43" s="98"/>
      <c r="C43" s="98"/>
      <c r="D43" s="151" t="str">
        <f>G17</f>
        <v xml:space="preserve">БОЯРОВ В.В. (ВК, г. САРАНСК) </v>
      </c>
      <c r="E43" s="151"/>
      <c r="F43" s="151"/>
      <c r="G43" s="151" t="str">
        <f>G18</f>
        <v>СЛАБКОВСКАЯ В.Н. ( ВК, г. ОМСК)</v>
      </c>
      <c r="H43" s="151"/>
      <c r="I43" s="151"/>
      <c r="J43" s="99"/>
      <c r="K43" s="99"/>
      <c r="L43" s="151" t="str">
        <f>G19</f>
        <v xml:space="preserve">МАЛАХОВ Р.А. (1К, г. ИЖЕВСК) </v>
      </c>
      <c r="M43" s="151"/>
      <c r="N43" s="152"/>
      <c r="S43" s="100"/>
      <c r="T43" s="100"/>
      <c r="U43" s="100"/>
    </row>
    <row r="44" spans="1:21" ht="13.5" thickTop="1" x14ac:dyDescent="0.25"/>
  </sheetData>
  <mergeCells count="39">
    <mergeCell ref="A38:E38"/>
    <mergeCell ref="F38:N38"/>
    <mergeCell ref="D43:F43"/>
    <mergeCell ref="G43:I43"/>
    <mergeCell ref="L43:N43"/>
    <mergeCell ref="A21:A22"/>
    <mergeCell ref="B21:B22"/>
    <mergeCell ref="C21:C22"/>
    <mergeCell ref="D21:D22"/>
    <mergeCell ref="E21:E22"/>
    <mergeCell ref="A28:D28"/>
    <mergeCell ref="G28:N28"/>
    <mergeCell ref="D37:F37"/>
    <mergeCell ref="G37:I37"/>
    <mergeCell ref="L37:N37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J21:K21"/>
    <mergeCell ref="L21:L22"/>
    <mergeCell ref="M21:M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6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ВС Д13-14-оф.протокол</vt:lpstr>
      <vt:lpstr>ВС Д15-16-оф.протокол </vt:lpstr>
      <vt:lpstr>ВС Ю-ры 17-18-оф.протокол </vt:lpstr>
      <vt:lpstr>'ВС Д13-14-оф.протокол'!Заголовки_для_печати</vt:lpstr>
      <vt:lpstr>'ВС Д15-16-оф.протокол '!Заголовки_для_печати</vt:lpstr>
      <vt:lpstr>'ВС Ю-ры 17-18-оф.протокол '!Заголовки_для_печати</vt:lpstr>
      <vt:lpstr>'ВС Д13-14-оф.протокол'!Область_печати</vt:lpstr>
      <vt:lpstr>'ВС Д15-16-оф.протокол '!Область_печати</vt:lpstr>
      <vt:lpstr>'ВС Ю-ры 17-18-оф.протокол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2024-07-27T09:43:48Z</dcterms:created>
  <dcterms:modified xsi:type="dcterms:W3CDTF">2024-07-27T10:57:32Z</dcterms:modified>
</cp:coreProperties>
</file>