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нд гонка юноши" sheetId="92" r:id="rId1"/>
  </sheets>
  <definedNames>
    <definedName name="_xlnm.Print_Titles" localSheetId="0">'инд гонка юноши'!$21:$22</definedName>
    <definedName name="_xlnm.Print_Area" localSheetId="0">'инд гонка юноши'!$A$1:$L$66</definedName>
  </definedNames>
  <calcPr calcId="152511"/>
</workbook>
</file>

<file path=xl/calcChain.xml><?xml version="1.0" encoding="utf-8"?>
<calcChain xmlns="http://schemas.openxmlformats.org/spreadsheetml/2006/main">
  <c r="I30" i="92" l="1"/>
  <c r="J30" i="92"/>
  <c r="I31" i="92"/>
  <c r="J31" i="92"/>
  <c r="I32" i="92"/>
  <c r="J32" i="92"/>
  <c r="I33" i="92"/>
  <c r="J33" i="92"/>
  <c r="I34" i="92"/>
  <c r="J34" i="92"/>
  <c r="I35" i="92"/>
  <c r="J35" i="92"/>
  <c r="I36" i="92"/>
  <c r="J36" i="92"/>
  <c r="I37" i="92"/>
  <c r="J37" i="92"/>
  <c r="I38" i="92"/>
  <c r="J38" i="92"/>
  <c r="I39" i="92"/>
  <c r="J39" i="92"/>
  <c r="I40" i="92"/>
  <c r="J40" i="92"/>
  <c r="I41" i="92"/>
  <c r="J41" i="92"/>
  <c r="I42" i="92"/>
  <c r="J42" i="92"/>
  <c r="I43" i="92"/>
  <c r="J43" i="92"/>
  <c r="I44" i="92"/>
  <c r="J44" i="92"/>
  <c r="I45" i="92"/>
  <c r="J45" i="92"/>
  <c r="J23" i="92"/>
  <c r="H56" i="92" l="1"/>
  <c r="H57" i="92"/>
  <c r="J24" i="92" l="1"/>
  <c r="J25" i="92"/>
  <c r="J26" i="92"/>
  <c r="J27" i="92"/>
  <c r="J28" i="92"/>
  <c r="J29" i="92"/>
  <c r="I25" i="92"/>
  <c r="I26" i="92"/>
  <c r="I27" i="92"/>
  <c r="I28" i="92"/>
  <c r="I29" i="92"/>
  <c r="I24" i="92"/>
  <c r="J66" i="92"/>
  <c r="G66" i="92"/>
  <c r="D66" i="92"/>
  <c r="H54" i="92" l="1"/>
  <c r="L57" i="92"/>
  <c r="H58" i="92"/>
  <c r="L56" i="92"/>
  <c r="L55" i="92"/>
  <c r="H55" i="92"/>
  <c r="L54" i="92"/>
  <c r="L53" i="92"/>
  <c r="L52" i="92"/>
  <c r="L51" i="92"/>
  <c r="H53" i="92" l="1"/>
  <c r="H52" i="92" s="1"/>
</calcChain>
</file>

<file path=xl/sharedStrings.xml><?xml version="1.0" encoding="utf-8"?>
<sst xmlns="http://schemas.openxmlformats.org/spreadsheetml/2006/main" count="180" uniqueCount="102">
  <si>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</si>
  <si>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</si>
  <si>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</si>
  <si>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</si>
  <si>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</si>
  <si>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</si>
  <si>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</si>
  <si>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</si>
  <si>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</si>
  <si>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</si>
  <si>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</si>
  <si>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</si>
  <si>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</si>
  <si>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</si>
  <si>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</si>
  <si>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</si>
  <si>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</si>
  <si>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</si>
  <si>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</si>
  <si>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</si>
  <si>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</si>
  <si>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</si>
  <si>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</si>
  <si>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</si>
  <si>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</si>
  <si>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ВЫПОЛНЕНИЕ НТУ ЕВСК</t>
  </si>
  <si>
    <t>ОТСТАВАНИЕ</t>
  </si>
  <si>
    <t>КМС</t>
  </si>
  <si>
    <t>ДАТА РОЖД.</t>
  </si>
  <si>
    <t>1 СР</t>
  </si>
  <si>
    <t>2 СР</t>
  </si>
  <si>
    <t>3 СР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</si>
  <si>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</si>
  <si>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</si>
  <si>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</si>
  <si>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</si>
  <si>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</si>
  <si>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</si>
  <si>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</si>
  <si>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</si>
  <si>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</si>
  <si>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</si>
  <si>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№ ВРВС: 0080511611Я</t>
  </si>
  <si>
    <t>МАКСИМАЛЬНЫЙ ПЕРЕПАД (HD):</t>
  </si>
  <si>
    <t>СУДЬЯ НА ФИНИШЕ</t>
  </si>
  <si>
    <t>ДИСТАНЦИЯ: ДЛИНА КРУГА/КРУГОВ</t>
  </si>
  <si>
    <t>Министерство физической культуры и спорта Кузбасса</t>
  </si>
  <si>
    <t>Федерация велосипедного спорта Кемеровской области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</si>
  <si>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 г. Кемерово</t>
    </r>
  </si>
  <si>
    <t>НАЗВАНИЕ ТРАССЫ / РЕГ. НОМЕР: шоссе с ж.р. Лесная поляна</t>
  </si>
  <si>
    <t>СТЕПАНОВА С.Н. (ВК., г. КЕМЕРОВО)</t>
  </si>
  <si>
    <t>ЛЫСАК А.Н. (1 КАТ., г.КЕМЕРОВО)</t>
  </si>
  <si>
    <t>Новосибирская область</t>
  </si>
  <si>
    <t>Лимит времени</t>
  </si>
  <si>
    <t>шоссе - групповая гонка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</si>
  <si>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03 сентября 2022 года              </t>
    </r>
  </si>
  <si>
    <t>№ ЕКП 2022: 5107</t>
  </si>
  <si>
    <t>Осадки: ясно, без осадков</t>
  </si>
  <si>
    <t>Температура: +12+13</t>
  </si>
  <si>
    <t>Влажность: 85%</t>
  </si>
  <si>
    <t>Ветер:</t>
  </si>
  <si>
    <t>ПАВЛОВ А.В. (1 кат., Г.КЕМЕРОВО)</t>
  </si>
  <si>
    <t>2007</t>
  </si>
  <si>
    <t>2006</t>
  </si>
  <si>
    <t>2008</t>
  </si>
  <si>
    <t>Кемеровская область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</si>
  <si>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10ч 40м </t>
    </r>
  </si>
  <si>
    <t>ОКОНЧАНИЕ ГОНКИ: 12ч 32м</t>
  </si>
  <si>
    <t>СУММА ПЕРЕПАДОВ (ТС): 950</t>
  </si>
  <si>
    <t>10/5</t>
  </si>
  <si>
    <t>Юноши 15-16 лет</t>
  </si>
  <si>
    <t>ПРИДАТЧЕНКО Егор</t>
  </si>
  <si>
    <t>Омская область</t>
  </si>
  <si>
    <t>КАРЧЕВСКИЙ Илья</t>
  </si>
  <si>
    <t>КАРУЛЯ Роман</t>
  </si>
  <si>
    <t>ГОЛОВИН Егор</t>
  </si>
  <si>
    <t>КНЯЗЕВ Егор</t>
  </si>
  <si>
    <t>СИТНИКОВ Максим</t>
  </si>
  <si>
    <t>ХРИСТОЛЮБОВ Павел</t>
  </si>
  <si>
    <t>ПУХОРЕВ Алексей</t>
  </si>
  <si>
    <t>САПОЖКОВ Евгений</t>
  </si>
  <si>
    <t>КУЛАГИН Глеб</t>
  </si>
  <si>
    <t>ГРЕЧКИН Дмитрий</t>
  </si>
  <si>
    <t>ЗЫКОВ Николай</t>
  </si>
  <si>
    <t>Красноярский край</t>
  </si>
  <si>
    <t>ШКРЯБИН Арсен</t>
  </si>
  <si>
    <t>КОНОНЕНКО Максим</t>
  </si>
  <si>
    <t>АНДРИЕНКО Тимофей</t>
  </si>
  <si>
    <t>ШУБИН Федор</t>
  </si>
  <si>
    <t>КОВАЛЕНКО Дмитрий</t>
  </si>
  <si>
    <t>БЕЛОУСОВ Иван</t>
  </si>
  <si>
    <t>ШАХОВ Глеб</t>
  </si>
  <si>
    <t>Республика Хакасия</t>
  </si>
  <si>
    <t>КНЯЗЕВ Кирилл</t>
  </si>
  <si>
    <t>ПРИДАТЧЕНКО Роман</t>
  </si>
  <si>
    <t>НЕСОВ Кирилл</t>
  </si>
  <si>
    <t>ТИТОВ Константин</t>
  </si>
  <si>
    <t>НФ</t>
  </si>
  <si>
    <t>ТАРАСОВ Матвей</t>
  </si>
  <si>
    <t>АППЕЛЬ Данил</t>
  </si>
  <si>
    <t>НС</t>
  </si>
  <si>
    <t>САФРОНОВ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</si>
</sst>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h:mm:ss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2B2E3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.5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36">
    <xf numFmtId="0" fontId="0" fillId="0" borderId="0" xfId="0"/>
    <xf numFmtId="49" fontId="6" fillId="0" borderId="4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25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2" fillId="0" borderId="1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right" vertical="center"/>
    </xf>
    <xf numFmtId="0" fontId="14" fillId="0" borderId="11" xfId="0" applyFont="1" applyBorder="1" applyAlignment="1">
      <alignment horizontal="right"/>
    </xf>
    <xf numFmtId="0" fontId="15" fillId="0" borderId="15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49" fontId="6" fillId="0" borderId="16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15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5" fillId="0" borderId="23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21" fontId="5" fillId="0" borderId="1" xfId="0" applyNumberFormat="1" applyFont="1" applyFill="1" applyBorder="1" applyAlignment="1" applyProtection="1">
      <alignment horizontal="center" vertical="center"/>
    </xf>
    <xf numFmtId="0" fontId="5" fillId="0" borderId="3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7" fillId="0" borderId="0" xfId="8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32" xfId="2" applyNumberFormat="1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20" xfId="2" applyNumberFormat="1" applyFont="1" applyBorder="1" applyAlignment="1">
      <alignment horizontal="center" vertical="center"/>
    </xf>
    <xf numFmtId="0" fontId="5" fillId="0" borderId="21" xfId="2" applyNumberFormat="1" applyFont="1" applyBorder="1" applyAlignment="1">
      <alignment horizontal="center" vertical="center"/>
    </xf>
    <xf numFmtId="0" fontId="5" fillId="0" borderId="21" xfId="2" applyFont="1" applyBorder="1" applyAlignment="1">
      <alignment horizontal="left" vertical="center"/>
    </xf>
    <xf numFmtId="2" fontId="5" fillId="0" borderId="21" xfId="0" applyNumberFormat="1" applyFont="1" applyBorder="1" applyAlignment="1">
      <alignment horizontal="center" vertical="center"/>
    </xf>
    <xf numFmtId="0" fontId="19" fillId="0" borderId="6" xfId="0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21" xfId="2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35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421823</xdr:colOff>
      <xdr:row>0</xdr:row>
      <xdr:rowOff>74085</xdr:rowOff>
    </xdr:from>
    <xdr:to>
      <xdr:col>2</xdr:col>
      <xdr:colOff>709084</xdr:colOff>
      <xdr:row>2</xdr:row>
      <xdr:rowOff>170252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490" y="74085"/>
          <a:ext cx="752927" cy="583000"/>
        </a:xfrm>
        <a:prstGeom prst="rect">
          <a:avLst/>
        </a:prstGeom>
      </xdr:spPr>
    </xdr:pic>
    <xdr:clientData/>
  </xdr:twoCellAnchor>
  <xdr:twoCellAnchor editAs="oneCell">
    <xdr:from>
      <xdr:col>0</xdr:col>
      <xdr:colOff>52916</xdr:colOff>
      <xdr:row>0</xdr:row>
      <xdr:rowOff>52917</xdr:rowOff>
    </xdr:from>
    <xdr:to>
      <xdr:col>1</xdr:col>
      <xdr:colOff>349250</xdr:colOff>
      <xdr:row>2</xdr:row>
      <xdr:rowOff>137584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" y="52917"/>
          <a:ext cx="762001" cy="571500"/>
        </a:xfrm>
        <a:prstGeom prst="rect">
          <a:avLst/>
        </a:prstGeom>
      </xdr:spPr>
    </xdr:pic>
    <xdr:clientData/>
  </xdr:twoCellAnchor>
  <xdr:twoCellAnchor editAs="oneCell">
    <xdr:from>
      <xdr:col>10</xdr:col>
      <xdr:colOff>306918</xdr:colOff>
      <xdr:row>0</xdr:row>
      <xdr:rowOff>52916</xdr:rowOff>
    </xdr:from>
    <xdr:to>
      <xdr:col>11</xdr:col>
      <xdr:colOff>96070</xdr:colOff>
      <xdr:row>2</xdr:row>
      <xdr:rowOff>232834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0282" t="6736" r="30546" b="6192"/>
        <a:stretch/>
      </xdr:blipFill>
      <xdr:spPr>
        <a:xfrm>
          <a:off x="9588501" y="52916"/>
          <a:ext cx="519402" cy="666751"/>
        </a:xfrm>
        <a:prstGeom prst="rect">
          <a:avLst/>
        </a:prstGeom>
      </xdr:spPr>
    </xdr:pic>
    <xdr:clientData/>
  </xdr:twoCellAnchor>
  <xdr:oneCellAnchor>
    <xdr:from>
      <xdr:col>11</xdr:col>
      <xdr:colOff>95251</xdr:colOff>
      <xdr:row>0</xdr:row>
      <xdr:rowOff>127000</xdr:rowOff>
    </xdr:from>
    <xdr:ext cx="793750" cy="553581"/>
    <xdr:pic>
      <xdr:nvPicPr>
        <xdr:cNvPr id="7" name="Picture 2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2382"/>
        <a:stretch/>
      </xdr:blipFill>
      <xdr:spPr>
        <a:xfrm>
          <a:off x="10181168" y="127000"/>
          <a:ext cx="793750" cy="553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L67"/>
  <sheetViews>
    <sheetView tabSelected="1" view="pageBreakPreview" zoomScale="90" zoomScaleNormal="100" zoomScaleSheetLayoutView="90" workbookViewId="0">
      <selection activeCell="O19" sqref="O19"/>
    </sheetView>
  </sheetViews>
  <sheetFormatPr defaultRowHeight="12.75" x14ac:dyDescent="0.2"/>
  <cols>
    <col min="1" max="1" width="7" style="11" customWidth="1"/>
    <col min="2" max="2" width="7" style="67" customWidth="1"/>
    <col min="3" max="3" width="13.28515625" style="67" customWidth="1"/>
    <col min="4" max="4" width="20.28515625" style="11" customWidth="1"/>
    <col min="5" max="5" width="10.28515625" style="11" customWidth="1"/>
    <col min="6" max="6" width="9.7109375" style="11" customWidth="1"/>
    <col min="7" max="7" width="22.5703125" style="11" customWidth="1"/>
    <col min="8" max="8" width="10.7109375" style="11" customWidth="1"/>
    <col min="9" max="9" width="11.28515625" style="11" customWidth="1"/>
    <col min="10" max="10" width="10.140625" style="11" customWidth="1"/>
    <col min="11" max="11" width="11" style="11" customWidth="1"/>
    <col min="12" max="12" width="14.7109375" style="11" customWidth="1"/>
    <col min="13" max="16384" width="9.140625" style="11"/>
  </cols>
  <sheetData>
    <row r="1" spans="1:12" ht="19.5" customHeight="1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9.5" customHeight="1" x14ac:dyDescent="0.2">
      <c r="A2" s="122" t="s">
        <v>46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9.5" customHeight="1" x14ac:dyDescent="0.2">
      <c r="A3" s="122" t="s">
        <v>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9.5" customHeight="1" x14ac:dyDescent="0.2">
      <c r="A4" s="122" t="s">
        <v>47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5.2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13" customFormat="1" ht="24" customHeight="1" x14ac:dyDescent="0.2">
      <c r="A6" s="123" t="s">
        <v>16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s="13" customFormat="1" ht="18" customHeight="1" x14ac:dyDescent="0.2">
      <c r="A7" s="121" t="s">
        <v>18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s="13" customFormat="1" ht="4.5" customHeight="1" thickBo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8" customHeight="1" thickTop="1" x14ac:dyDescent="0.2">
      <c r="A9" s="124" t="s">
        <v>23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6"/>
    </row>
    <row r="10" spans="1:12" s="15" customFormat="1" ht="18" customHeight="1" x14ac:dyDescent="0.2">
      <c r="A10" s="127" t="s">
        <v>54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9"/>
    </row>
    <row r="11" spans="1:12" ht="19.5" customHeight="1" x14ac:dyDescent="0.2">
      <c r="A11" s="130" t="s">
        <v>70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2"/>
    </row>
    <row r="12" spans="1:12" ht="5.25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ht="15.75" x14ac:dyDescent="0.2">
      <c r="A13" s="19" t="s">
        <v>48</v>
      </c>
      <c r="B13" s="20"/>
      <c r="C13" s="20"/>
      <c r="D13" s="21"/>
      <c r="E13" s="22"/>
      <c r="F13" s="22"/>
      <c r="G13" s="23" t="s">
        <v>66</v>
      </c>
      <c r="H13" s="22"/>
      <c r="I13" s="22"/>
      <c r="J13" s="22"/>
      <c r="K13" s="24"/>
      <c r="L13" s="25" t="s">
        <v>42</v>
      </c>
    </row>
    <row r="14" spans="1:12" ht="15.75" x14ac:dyDescent="0.25">
      <c r="A14" s="26" t="s">
        <v>55</v>
      </c>
      <c r="B14" s="27"/>
      <c r="C14" s="27"/>
      <c r="D14" s="28"/>
      <c r="E14" s="28"/>
      <c r="F14" s="28"/>
      <c r="G14" s="29" t="s">
        <v>67</v>
      </c>
      <c r="H14" s="28"/>
      <c r="I14" s="28"/>
      <c r="J14" s="28"/>
      <c r="K14" s="30"/>
      <c r="L14" s="31" t="s">
        <v>56</v>
      </c>
    </row>
    <row r="15" spans="1:12" ht="15" x14ac:dyDescent="0.2">
      <c r="A15" s="133" t="s">
        <v>10</v>
      </c>
      <c r="B15" s="119"/>
      <c r="C15" s="119"/>
      <c r="D15" s="119"/>
      <c r="E15" s="119"/>
      <c r="F15" s="119"/>
      <c r="G15" s="134"/>
      <c r="H15" s="118" t="s">
        <v>1</v>
      </c>
      <c r="I15" s="119"/>
      <c r="J15" s="119"/>
      <c r="K15" s="119"/>
      <c r="L15" s="120"/>
    </row>
    <row r="16" spans="1:12" ht="15" x14ac:dyDescent="0.2">
      <c r="A16" s="32" t="s">
        <v>19</v>
      </c>
      <c r="B16" s="33"/>
      <c r="C16" s="33"/>
      <c r="D16" s="34"/>
      <c r="E16" s="35"/>
      <c r="F16" s="34"/>
      <c r="G16" s="36"/>
      <c r="H16" s="37" t="s">
        <v>49</v>
      </c>
      <c r="I16" s="38"/>
      <c r="J16" s="38"/>
      <c r="K16" s="38"/>
      <c r="L16" s="39"/>
    </row>
    <row r="17" spans="1:12" ht="15" x14ac:dyDescent="0.2">
      <c r="A17" s="32" t="s">
        <v>20</v>
      </c>
      <c r="B17" s="33"/>
      <c r="C17" s="33"/>
      <c r="D17" s="40"/>
      <c r="E17" s="35"/>
      <c r="F17" s="34"/>
      <c r="G17" s="83" t="s">
        <v>61</v>
      </c>
      <c r="H17" s="37" t="s">
        <v>43</v>
      </c>
      <c r="I17" s="38"/>
      <c r="J17" s="38"/>
      <c r="K17" s="38"/>
      <c r="L17" s="39"/>
    </row>
    <row r="18" spans="1:12" ht="15" x14ac:dyDescent="0.2">
      <c r="A18" s="32" t="s">
        <v>21</v>
      </c>
      <c r="B18" s="33"/>
      <c r="C18" s="33"/>
      <c r="D18" s="40"/>
      <c r="E18" s="35"/>
      <c r="F18" s="34"/>
      <c r="G18" s="83" t="s">
        <v>51</v>
      </c>
      <c r="H18" s="37" t="s">
        <v>68</v>
      </c>
      <c r="I18" s="38"/>
      <c r="J18" s="38"/>
      <c r="K18" s="38"/>
      <c r="L18" s="39"/>
    </row>
    <row r="19" spans="1:12" ht="15.75" thickBot="1" x14ac:dyDescent="0.25">
      <c r="A19" s="41" t="s">
        <v>17</v>
      </c>
      <c r="B19" s="42"/>
      <c r="C19" s="42"/>
      <c r="D19" s="43"/>
      <c r="E19" s="43"/>
      <c r="F19" s="43"/>
      <c r="G19" s="84" t="s">
        <v>50</v>
      </c>
      <c r="H19" s="44" t="s">
        <v>45</v>
      </c>
      <c r="I19" s="45"/>
      <c r="J19" s="45"/>
      <c r="K19" s="46">
        <v>50</v>
      </c>
      <c r="L19" s="47" t="s">
        <v>69</v>
      </c>
    </row>
    <row r="20" spans="1:12" ht="6" customHeight="1" thickTop="1" thickBot="1" x14ac:dyDescent="0.25">
      <c r="A20" s="48"/>
      <c r="B20" s="49"/>
      <c r="C20" s="49"/>
      <c r="D20" s="50"/>
      <c r="E20" s="50"/>
      <c r="F20" s="50"/>
      <c r="G20" s="50"/>
      <c r="H20" s="50"/>
      <c r="I20" s="50"/>
      <c r="J20" s="50"/>
      <c r="K20" s="50"/>
      <c r="L20" s="51"/>
    </row>
    <row r="21" spans="1:12" s="52" customFormat="1" ht="21" customHeight="1" thickTop="1" x14ac:dyDescent="0.2">
      <c r="A21" s="116" t="s">
        <v>7</v>
      </c>
      <c r="B21" s="112" t="s">
        <v>13</v>
      </c>
      <c r="C21" s="112" t="s">
        <v>22</v>
      </c>
      <c r="D21" s="112" t="s">
        <v>2</v>
      </c>
      <c r="E21" s="112" t="s">
        <v>28</v>
      </c>
      <c r="F21" s="112" t="s">
        <v>9</v>
      </c>
      <c r="G21" s="112" t="s">
        <v>14</v>
      </c>
      <c r="H21" s="112" t="s">
        <v>8</v>
      </c>
      <c r="I21" s="112" t="s">
        <v>26</v>
      </c>
      <c r="J21" s="112" t="s">
        <v>24</v>
      </c>
      <c r="K21" s="114" t="s">
        <v>25</v>
      </c>
      <c r="L21" s="110" t="s">
        <v>15</v>
      </c>
    </row>
    <row r="22" spans="1:12" s="52" customFormat="1" ht="13.5" customHeight="1" x14ac:dyDescent="0.2">
      <c r="A22" s="117"/>
      <c r="B22" s="113"/>
      <c r="C22" s="113"/>
      <c r="D22" s="113"/>
      <c r="E22" s="113"/>
      <c r="F22" s="113"/>
      <c r="G22" s="113"/>
      <c r="H22" s="113"/>
      <c r="I22" s="113"/>
      <c r="J22" s="113"/>
      <c r="K22" s="115"/>
      <c r="L22" s="111"/>
    </row>
    <row r="23" spans="1:12" ht="26.25" customHeight="1" x14ac:dyDescent="0.2">
      <c r="A23" s="75">
        <v>1</v>
      </c>
      <c r="B23" s="76">
        <v>100</v>
      </c>
      <c r="C23" s="76">
        <v>10084268530</v>
      </c>
      <c r="D23" s="77" t="s">
        <v>71</v>
      </c>
      <c r="E23" s="76" t="s">
        <v>63</v>
      </c>
      <c r="F23" s="78" t="s">
        <v>27</v>
      </c>
      <c r="G23" s="88" t="s">
        <v>72</v>
      </c>
      <c r="H23" s="94">
        <v>6.3449074074074074E-2</v>
      </c>
      <c r="I23" s="95"/>
      <c r="J23" s="74">
        <f>$K$19/(HOUR(H23)+MINUTE(H23)/60+SECOND(H23)/3600)</f>
        <v>32.834731849689895</v>
      </c>
      <c r="K23" s="53" t="s">
        <v>27</v>
      </c>
      <c r="L23" s="54"/>
    </row>
    <row r="24" spans="1:12" ht="21.75" customHeight="1" x14ac:dyDescent="0.2">
      <c r="A24" s="75">
        <v>2</v>
      </c>
      <c r="B24" s="76">
        <v>74</v>
      </c>
      <c r="C24" s="76">
        <v>10130083145</v>
      </c>
      <c r="D24" s="77" t="s">
        <v>73</v>
      </c>
      <c r="E24" s="76" t="s">
        <v>63</v>
      </c>
      <c r="F24" s="76" t="s">
        <v>27</v>
      </c>
      <c r="G24" s="88" t="s">
        <v>65</v>
      </c>
      <c r="H24" s="94">
        <v>6.3460648148148155E-2</v>
      </c>
      <c r="I24" s="95">
        <f>H24-$H$23</f>
        <v>1.1574074074080509E-5</v>
      </c>
      <c r="J24" s="74">
        <f t="shared" ref="J24:J48" si="0">$K$19/(HOUR(H24)+MINUTE(H24)/60+SECOND(H24)/3600)</f>
        <v>32.828743388655845</v>
      </c>
      <c r="K24" s="53" t="s">
        <v>27</v>
      </c>
      <c r="L24" s="54"/>
    </row>
    <row r="25" spans="1:12" ht="21.75" customHeight="1" x14ac:dyDescent="0.2">
      <c r="A25" s="75">
        <v>3</v>
      </c>
      <c r="B25" s="76">
        <v>47</v>
      </c>
      <c r="C25" s="76">
        <v>10113557476</v>
      </c>
      <c r="D25" s="77" t="s">
        <v>74</v>
      </c>
      <c r="E25" s="76" t="s">
        <v>62</v>
      </c>
      <c r="F25" s="78" t="s">
        <v>27</v>
      </c>
      <c r="G25" s="88" t="s">
        <v>65</v>
      </c>
      <c r="H25" s="94">
        <v>6.3506944444444449E-2</v>
      </c>
      <c r="I25" s="95">
        <f t="shared" ref="I25:I48" si="1">H25-$H$23</f>
        <v>5.7870370370374791E-5</v>
      </c>
      <c r="J25" s="74">
        <f t="shared" si="0"/>
        <v>32.804811372334612</v>
      </c>
      <c r="K25" s="53" t="s">
        <v>27</v>
      </c>
      <c r="L25" s="54"/>
    </row>
    <row r="26" spans="1:12" ht="21.75" customHeight="1" x14ac:dyDescent="0.2">
      <c r="A26" s="75">
        <v>4</v>
      </c>
      <c r="B26" s="76">
        <v>92</v>
      </c>
      <c r="C26" s="76">
        <v>10116255591</v>
      </c>
      <c r="D26" s="77" t="s">
        <v>75</v>
      </c>
      <c r="E26" s="76" t="s">
        <v>63</v>
      </c>
      <c r="F26" s="76" t="s">
        <v>27</v>
      </c>
      <c r="G26" s="88" t="s">
        <v>65</v>
      </c>
      <c r="H26" s="94">
        <v>6.3506944444444449E-2</v>
      </c>
      <c r="I26" s="95">
        <f t="shared" si="1"/>
        <v>5.7870370370374791E-5</v>
      </c>
      <c r="J26" s="74">
        <f t="shared" si="0"/>
        <v>32.804811372334612</v>
      </c>
      <c r="K26" s="53" t="s">
        <v>27</v>
      </c>
      <c r="L26" s="54"/>
    </row>
    <row r="27" spans="1:12" ht="21.75" customHeight="1" x14ac:dyDescent="0.2">
      <c r="A27" s="75">
        <v>5</v>
      </c>
      <c r="B27" s="76">
        <v>95</v>
      </c>
      <c r="C27" s="76">
        <v>10116658850</v>
      </c>
      <c r="D27" s="77" t="s">
        <v>76</v>
      </c>
      <c r="E27" s="76" t="s">
        <v>63</v>
      </c>
      <c r="F27" s="78" t="s">
        <v>29</v>
      </c>
      <c r="G27" s="88" t="s">
        <v>52</v>
      </c>
      <c r="H27" s="94">
        <v>6.3518518518518516E-2</v>
      </c>
      <c r="I27" s="95">
        <f t="shared" si="1"/>
        <v>6.9444444444441422E-5</v>
      </c>
      <c r="J27" s="74">
        <f t="shared" si="0"/>
        <v>32.798833819241985</v>
      </c>
      <c r="K27" s="53" t="s">
        <v>27</v>
      </c>
      <c r="L27" s="54"/>
    </row>
    <row r="28" spans="1:12" ht="21.75" customHeight="1" x14ac:dyDescent="0.2">
      <c r="A28" s="75">
        <v>6</v>
      </c>
      <c r="B28" s="76">
        <v>77</v>
      </c>
      <c r="C28" s="76">
        <v>10132679715</v>
      </c>
      <c r="D28" s="77" t="s">
        <v>77</v>
      </c>
      <c r="E28" s="76" t="s">
        <v>62</v>
      </c>
      <c r="F28" s="78" t="s">
        <v>30</v>
      </c>
      <c r="G28" s="88" t="s">
        <v>65</v>
      </c>
      <c r="H28" s="94">
        <v>6.3530092592592582E-2</v>
      </c>
      <c r="I28" s="95">
        <f t="shared" si="1"/>
        <v>8.1018518518508054E-5</v>
      </c>
      <c r="J28" s="74">
        <f t="shared" si="0"/>
        <v>32.792858444161055</v>
      </c>
      <c r="K28" s="55" t="s">
        <v>27</v>
      </c>
      <c r="L28" s="54"/>
    </row>
    <row r="29" spans="1:12" ht="21.75" customHeight="1" x14ac:dyDescent="0.2">
      <c r="A29" s="75">
        <v>7</v>
      </c>
      <c r="B29" s="76">
        <v>101</v>
      </c>
      <c r="C29" s="76">
        <v>10091960832</v>
      </c>
      <c r="D29" s="77" t="s">
        <v>78</v>
      </c>
      <c r="E29" s="76" t="s">
        <v>62</v>
      </c>
      <c r="F29" s="76" t="s">
        <v>30</v>
      </c>
      <c r="G29" s="88" t="s">
        <v>72</v>
      </c>
      <c r="H29" s="94">
        <v>6.3530092592592582E-2</v>
      </c>
      <c r="I29" s="95">
        <f t="shared" si="1"/>
        <v>8.1018518518508054E-5</v>
      </c>
      <c r="J29" s="74">
        <f t="shared" si="0"/>
        <v>32.792858444161055</v>
      </c>
      <c r="K29" s="55" t="s">
        <v>27</v>
      </c>
      <c r="L29" s="54"/>
    </row>
    <row r="30" spans="1:12" ht="21.75" customHeight="1" x14ac:dyDescent="0.2">
      <c r="A30" s="75">
        <v>8</v>
      </c>
      <c r="B30" s="76">
        <v>40</v>
      </c>
      <c r="C30" s="76">
        <v>10122875136</v>
      </c>
      <c r="D30" s="77" t="s">
        <v>79</v>
      </c>
      <c r="E30" s="76" t="s">
        <v>63</v>
      </c>
      <c r="F30" s="76" t="s">
        <v>27</v>
      </c>
      <c r="G30" s="88" t="s">
        <v>65</v>
      </c>
      <c r="H30" s="94">
        <v>6.3530092592592582E-2</v>
      </c>
      <c r="I30" s="95">
        <f t="shared" ref="I30:I45" si="2">H30-$H$23</f>
        <v>8.1018518518508054E-5</v>
      </c>
      <c r="J30" s="74">
        <f t="shared" ref="J30:J45" si="3">$K$19/(HOUR(H30)+MINUTE(H30)/60+SECOND(H30)/3600)</f>
        <v>32.792858444161055</v>
      </c>
      <c r="K30" s="55"/>
      <c r="L30" s="54"/>
    </row>
    <row r="31" spans="1:12" ht="21.75" customHeight="1" x14ac:dyDescent="0.2">
      <c r="A31" s="75">
        <v>9</v>
      </c>
      <c r="B31" s="76">
        <v>86</v>
      </c>
      <c r="C31" s="76">
        <v>10132711845</v>
      </c>
      <c r="D31" s="77" t="s">
        <v>80</v>
      </c>
      <c r="E31" s="76" t="s">
        <v>64</v>
      </c>
      <c r="F31" s="76" t="s">
        <v>31</v>
      </c>
      <c r="G31" s="88" t="s">
        <v>65</v>
      </c>
      <c r="H31" s="94">
        <v>6.3553240740740743E-2</v>
      </c>
      <c r="I31" s="95">
        <f t="shared" si="2"/>
        <v>1.0416666666666907E-4</v>
      </c>
      <c r="J31" s="74">
        <f t="shared" si="3"/>
        <v>32.780914223274451</v>
      </c>
      <c r="K31" s="55"/>
      <c r="L31" s="54"/>
    </row>
    <row r="32" spans="1:12" ht="21.75" customHeight="1" x14ac:dyDescent="0.2">
      <c r="A32" s="75">
        <v>10</v>
      </c>
      <c r="B32" s="76">
        <v>98</v>
      </c>
      <c r="C32" s="76">
        <v>10091970330</v>
      </c>
      <c r="D32" s="77" t="s">
        <v>81</v>
      </c>
      <c r="E32" s="76" t="s">
        <v>62</v>
      </c>
      <c r="F32" s="76" t="s">
        <v>30</v>
      </c>
      <c r="G32" s="88" t="s">
        <v>72</v>
      </c>
      <c r="H32" s="94">
        <v>6.356481481481481E-2</v>
      </c>
      <c r="I32" s="95">
        <f t="shared" si="2"/>
        <v>1.157407407407357E-4</v>
      </c>
      <c r="J32" s="74">
        <f t="shared" si="3"/>
        <v>32.774945375091043</v>
      </c>
      <c r="K32" s="55"/>
      <c r="L32" s="54"/>
    </row>
    <row r="33" spans="1:12" ht="21.75" customHeight="1" x14ac:dyDescent="0.2">
      <c r="A33" s="75">
        <v>11</v>
      </c>
      <c r="B33" s="76">
        <v>96</v>
      </c>
      <c r="C33" s="76">
        <v>10116023704</v>
      </c>
      <c r="D33" s="77" t="s">
        <v>82</v>
      </c>
      <c r="E33" s="76" t="s">
        <v>63</v>
      </c>
      <c r="F33" s="76" t="s">
        <v>30</v>
      </c>
      <c r="G33" s="88" t="s">
        <v>52</v>
      </c>
      <c r="H33" s="94">
        <v>6.3576388888888891E-2</v>
      </c>
      <c r="I33" s="95">
        <f t="shared" si="2"/>
        <v>1.2731481481481621E-4</v>
      </c>
      <c r="J33" s="74">
        <f t="shared" si="3"/>
        <v>32.768978700163842</v>
      </c>
      <c r="K33" s="55"/>
      <c r="L33" s="54"/>
    </row>
    <row r="34" spans="1:12" ht="21.75" customHeight="1" x14ac:dyDescent="0.2">
      <c r="A34" s="75">
        <v>12</v>
      </c>
      <c r="B34" s="76">
        <v>88</v>
      </c>
      <c r="C34" s="76">
        <v>10117596114</v>
      </c>
      <c r="D34" s="77" t="s">
        <v>83</v>
      </c>
      <c r="E34" s="76" t="s">
        <v>62</v>
      </c>
      <c r="F34" s="76" t="s">
        <v>29</v>
      </c>
      <c r="G34" s="88" t="s">
        <v>84</v>
      </c>
      <c r="H34" s="94">
        <v>6.3576388888888891E-2</v>
      </c>
      <c r="I34" s="95">
        <f t="shared" si="2"/>
        <v>1.2731481481481621E-4</v>
      </c>
      <c r="J34" s="74">
        <f t="shared" si="3"/>
        <v>32.768978700163842</v>
      </c>
      <c r="K34" s="55"/>
      <c r="L34" s="54"/>
    </row>
    <row r="35" spans="1:12" ht="21.75" customHeight="1" x14ac:dyDescent="0.2">
      <c r="A35" s="75">
        <v>13</v>
      </c>
      <c r="B35" s="76">
        <v>102</v>
      </c>
      <c r="C35" s="76">
        <v>10084385132</v>
      </c>
      <c r="D35" s="77" t="s">
        <v>85</v>
      </c>
      <c r="E35" s="76" t="s">
        <v>63</v>
      </c>
      <c r="F35" s="76" t="s">
        <v>30</v>
      </c>
      <c r="G35" s="88" t="s">
        <v>72</v>
      </c>
      <c r="H35" s="94">
        <v>6.3587962962962971E-2</v>
      </c>
      <c r="I35" s="95">
        <f t="shared" si="2"/>
        <v>1.3888888888889672E-4</v>
      </c>
      <c r="J35" s="74">
        <f t="shared" si="3"/>
        <v>32.763014197306155</v>
      </c>
      <c r="K35" s="55"/>
      <c r="L35" s="54"/>
    </row>
    <row r="36" spans="1:12" ht="21.75" customHeight="1" x14ac:dyDescent="0.2">
      <c r="A36" s="75">
        <v>14</v>
      </c>
      <c r="B36" s="76">
        <v>49</v>
      </c>
      <c r="C36" s="76">
        <v>10113103091</v>
      </c>
      <c r="D36" s="77" t="s">
        <v>86</v>
      </c>
      <c r="E36" s="76" t="s">
        <v>62</v>
      </c>
      <c r="F36" s="76" t="s">
        <v>27</v>
      </c>
      <c r="G36" s="88" t="s">
        <v>65</v>
      </c>
      <c r="H36" s="94">
        <v>6.3587962962962971E-2</v>
      </c>
      <c r="I36" s="95">
        <f t="shared" si="2"/>
        <v>1.3888888888889672E-4</v>
      </c>
      <c r="J36" s="74">
        <f t="shared" si="3"/>
        <v>32.763014197306155</v>
      </c>
      <c r="K36" s="55"/>
      <c r="L36" s="54"/>
    </row>
    <row r="37" spans="1:12" ht="21.75" customHeight="1" x14ac:dyDescent="0.2">
      <c r="A37" s="75">
        <v>15</v>
      </c>
      <c r="B37" s="76">
        <v>63</v>
      </c>
      <c r="C37" s="76">
        <v>10104018942</v>
      </c>
      <c r="D37" s="77" t="s">
        <v>87</v>
      </c>
      <c r="E37" s="76" t="s">
        <v>63</v>
      </c>
      <c r="F37" s="76" t="s">
        <v>27</v>
      </c>
      <c r="G37" s="88" t="s">
        <v>65</v>
      </c>
      <c r="H37" s="94">
        <v>6.3599537037037038E-2</v>
      </c>
      <c r="I37" s="95">
        <f t="shared" si="2"/>
        <v>1.5046296296296335E-4</v>
      </c>
      <c r="J37" s="74">
        <f t="shared" si="3"/>
        <v>32.757051865332123</v>
      </c>
      <c r="K37" s="55"/>
      <c r="L37" s="54"/>
    </row>
    <row r="38" spans="1:12" ht="21.75" customHeight="1" x14ac:dyDescent="0.2">
      <c r="A38" s="75">
        <v>16</v>
      </c>
      <c r="B38" s="76">
        <v>72</v>
      </c>
      <c r="C38" s="76">
        <v>10116807784</v>
      </c>
      <c r="D38" s="77" t="s">
        <v>88</v>
      </c>
      <c r="E38" s="76" t="s">
        <v>62</v>
      </c>
      <c r="F38" s="76" t="s">
        <v>30</v>
      </c>
      <c r="G38" s="88" t="s">
        <v>65</v>
      </c>
      <c r="H38" s="94">
        <v>6.3622685185185185E-2</v>
      </c>
      <c r="I38" s="95">
        <f t="shared" si="2"/>
        <v>1.7361111111111049E-4</v>
      </c>
      <c r="J38" s="74">
        <f t="shared" si="3"/>
        <v>32.745133709295978</v>
      </c>
      <c r="K38" s="55"/>
      <c r="L38" s="54"/>
    </row>
    <row r="39" spans="1:12" ht="21.75" customHeight="1" x14ac:dyDescent="0.2">
      <c r="A39" s="75">
        <v>17</v>
      </c>
      <c r="B39" s="76">
        <v>48</v>
      </c>
      <c r="C39" s="76">
        <v>10104124430</v>
      </c>
      <c r="D39" s="77" t="s">
        <v>89</v>
      </c>
      <c r="E39" s="76" t="s">
        <v>62</v>
      </c>
      <c r="F39" s="76" t="s">
        <v>27</v>
      </c>
      <c r="G39" s="88" t="s">
        <v>65</v>
      </c>
      <c r="H39" s="94">
        <v>6.3634259259259265E-2</v>
      </c>
      <c r="I39" s="95">
        <f t="shared" si="2"/>
        <v>1.85185185185191E-4</v>
      </c>
      <c r="J39" s="74">
        <f t="shared" si="3"/>
        <v>32.7391778828665</v>
      </c>
      <c r="K39" s="55"/>
      <c r="L39" s="54"/>
    </row>
    <row r="40" spans="1:12" ht="21.75" customHeight="1" x14ac:dyDescent="0.2">
      <c r="A40" s="75">
        <v>18</v>
      </c>
      <c r="B40" s="76">
        <v>97</v>
      </c>
      <c r="C40" s="76">
        <v>10113019835</v>
      </c>
      <c r="D40" s="77" t="s">
        <v>90</v>
      </c>
      <c r="E40" s="76" t="s">
        <v>62</v>
      </c>
      <c r="F40" s="76" t="s">
        <v>30</v>
      </c>
      <c r="G40" s="88" t="s">
        <v>72</v>
      </c>
      <c r="H40" s="94">
        <v>6.3750000000000001E-2</v>
      </c>
      <c r="I40" s="95">
        <f t="shared" si="2"/>
        <v>3.0092592592592671E-4</v>
      </c>
      <c r="J40" s="74">
        <f t="shared" si="3"/>
        <v>32.679738562091501</v>
      </c>
      <c r="K40" s="55"/>
      <c r="L40" s="54"/>
    </row>
    <row r="41" spans="1:12" ht="21.75" customHeight="1" x14ac:dyDescent="0.2">
      <c r="A41" s="75">
        <v>19</v>
      </c>
      <c r="B41" s="76">
        <v>103</v>
      </c>
      <c r="C41" s="76">
        <v>10120290185</v>
      </c>
      <c r="D41" s="77" t="s">
        <v>91</v>
      </c>
      <c r="E41" s="76" t="s">
        <v>62</v>
      </c>
      <c r="F41" s="76" t="s">
        <v>29</v>
      </c>
      <c r="G41" s="88" t="s">
        <v>92</v>
      </c>
      <c r="H41" s="94">
        <v>6.4687499999999995E-2</v>
      </c>
      <c r="I41" s="95">
        <f t="shared" si="2"/>
        <v>1.2384259259259206E-3</v>
      </c>
      <c r="J41" s="74">
        <f t="shared" si="3"/>
        <v>32.206119162640903</v>
      </c>
      <c r="K41" s="55"/>
      <c r="L41" s="54"/>
    </row>
    <row r="42" spans="1:12" ht="21.75" customHeight="1" x14ac:dyDescent="0.2">
      <c r="A42" s="75">
        <v>20</v>
      </c>
      <c r="B42" s="76">
        <v>42</v>
      </c>
      <c r="C42" s="76">
        <v>10129356554</v>
      </c>
      <c r="D42" s="77" t="s">
        <v>93</v>
      </c>
      <c r="E42" s="76" t="s">
        <v>63</v>
      </c>
      <c r="F42" s="76" t="s">
        <v>30</v>
      </c>
      <c r="G42" s="88" t="s">
        <v>65</v>
      </c>
      <c r="H42" s="94">
        <v>6.9224537037037029E-2</v>
      </c>
      <c r="I42" s="95">
        <f t="shared" si="2"/>
        <v>5.7754629629629545E-3</v>
      </c>
      <c r="J42" s="74">
        <f t="shared" si="3"/>
        <v>30.095301788998498</v>
      </c>
      <c r="K42" s="55"/>
      <c r="L42" s="54"/>
    </row>
    <row r="43" spans="1:12" ht="21.75" customHeight="1" x14ac:dyDescent="0.2">
      <c r="A43" s="75">
        <v>21</v>
      </c>
      <c r="B43" s="76">
        <v>99</v>
      </c>
      <c r="C43" s="76">
        <v>10092399150</v>
      </c>
      <c r="D43" s="77" t="s">
        <v>94</v>
      </c>
      <c r="E43" s="76" t="s">
        <v>62</v>
      </c>
      <c r="F43" s="76" t="s">
        <v>30</v>
      </c>
      <c r="G43" s="88" t="s">
        <v>72</v>
      </c>
      <c r="H43" s="94">
        <v>6.9236111111111109E-2</v>
      </c>
      <c r="I43" s="95">
        <f t="shared" si="2"/>
        <v>5.787037037037035E-3</v>
      </c>
      <c r="J43" s="74">
        <f t="shared" si="3"/>
        <v>30.090270812437314</v>
      </c>
      <c r="K43" s="55"/>
      <c r="L43" s="54"/>
    </row>
    <row r="44" spans="1:12" ht="21.75" customHeight="1" x14ac:dyDescent="0.2">
      <c r="A44" s="75">
        <v>22</v>
      </c>
      <c r="B44" s="76">
        <v>81</v>
      </c>
      <c r="C44" s="76">
        <v>10110236736</v>
      </c>
      <c r="D44" s="77" t="s">
        <v>95</v>
      </c>
      <c r="E44" s="76" t="s">
        <v>63</v>
      </c>
      <c r="F44" s="76" t="s">
        <v>30</v>
      </c>
      <c r="G44" s="88" t="s">
        <v>65</v>
      </c>
      <c r="H44" s="94">
        <v>7.2013888888888891E-2</v>
      </c>
      <c r="I44" s="95">
        <f t="shared" si="2"/>
        <v>8.5648148148148168E-3</v>
      </c>
      <c r="J44" s="74">
        <f t="shared" si="3"/>
        <v>28.929604628736737</v>
      </c>
      <c r="K44" s="55"/>
      <c r="L44" s="54"/>
    </row>
    <row r="45" spans="1:12" ht="21.75" customHeight="1" x14ac:dyDescent="0.2">
      <c r="A45" s="75">
        <v>23</v>
      </c>
      <c r="B45" s="76">
        <v>53</v>
      </c>
      <c r="C45" s="76"/>
      <c r="D45" s="77" t="s">
        <v>96</v>
      </c>
      <c r="E45" s="76" t="s">
        <v>62</v>
      </c>
      <c r="F45" s="76" t="s">
        <v>30</v>
      </c>
      <c r="G45" s="88" t="s">
        <v>65</v>
      </c>
      <c r="H45" s="94">
        <v>7.8692129629629626E-2</v>
      </c>
      <c r="I45" s="95">
        <f t="shared" si="2"/>
        <v>1.5243055555555551E-2</v>
      </c>
      <c r="J45" s="74">
        <f t="shared" si="3"/>
        <v>26.474481541403147</v>
      </c>
      <c r="K45" s="55"/>
      <c r="L45" s="54"/>
    </row>
    <row r="46" spans="1:12" ht="21.75" customHeight="1" x14ac:dyDescent="0.2">
      <c r="A46" s="75" t="s">
        <v>97</v>
      </c>
      <c r="B46" s="76">
        <v>109</v>
      </c>
      <c r="C46" s="76">
        <v>10130613716</v>
      </c>
      <c r="D46" s="77" t="s">
        <v>98</v>
      </c>
      <c r="E46" s="76" t="s">
        <v>62</v>
      </c>
      <c r="F46" s="76" t="s">
        <v>31</v>
      </c>
      <c r="G46" s="88" t="s">
        <v>65</v>
      </c>
      <c r="H46" s="94"/>
      <c r="I46" s="95"/>
      <c r="J46" s="74"/>
      <c r="K46" s="55"/>
      <c r="L46" s="54"/>
    </row>
    <row r="47" spans="1:12" ht="21.75" customHeight="1" x14ac:dyDescent="0.2">
      <c r="A47" s="75" t="s">
        <v>97</v>
      </c>
      <c r="B47" s="76">
        <v>107</v>
      </c>
      <c r="C47" s="76">
        <v>10131029402</v>
      </c>
      <c r="D47" s="77" t="s">
        <v>99</v>
      </c>
      <c r="E47" s="76" t="s">
        <v>62</v>
      </c>
      <c r="F47" s="76" t="s">
        <v>31</v>
      </c>
      <c r="G47" s="88" t="s">
        <v>65</v>
      </c>
      <c r="H47" s="94"/>
      <c r="I47" s="95"/>
      <c r="J47" s="74"/>
      <c r="K47" s="55"/>
      <c r="L47" s="54"/>
    </row>
    <row r="48" spans="1:12" ht="21.75" customHeight="1" thickBot="1" x14ac:dyDescent="0.25">
      <c r="A48" s="79" t="s">
        <v>100</v>
      </c>
      <c r="B48" s="80">
        <v>64</v>
      </c>
      <c r="C48" s="80"/>
      <c r="D48" s="81" t="s">
        <v>101</v>
      </c>
      <c r="E48" s="80" t="s">
        <v>63</v>
      </c>
      <c r="F48" s="80" t="s">
        <v>30</v>
      </c>
      <c r="G48" s="89" t="s">
        <v>65</v>
      </c>
      <c r="H48" s="96"/>
      <c r="I48" s="97"/>
      <c r="J48" s="82"/>
      <c r="K48" s="92"/>
      <c r="L48" s="93"/>
    </row>
    <row r="49" spans="1:12" ht="6.75" customHeight="1" thickTop="1" thickBot="1" x14ac:dyDescent="0.25">
      <c r="A49" s="56"/>
      <c r="B49" s="57"/>
      <c r="C49" s="57"/>
      <c r="D49" s="58"/>
      <c r="E49" s="59"/>
      <c r="F49" s="60"/>
      <c r="G49" s="61"/>
      <c r="H49" s="62"/>
      <c r="I49" s="62"/>
      <c r="J49" s="62"/>
      <c r="K49" s="62"/>
      <c r="L49" s="62"/>
    </row>
    <row r="50" spans="1:12" ht="15.75" thickTop="1" x14ac:dyDescent="0.2">
      <c r="A50" s="101" t="s">
        <v>5</v>
      </c>
      <c r="B50" s="102"/>
      <c r="C50" s="102"/>
      <c r="D50" s="102"/>
      <c r="E50" s="63"/>
      <c r="F50" s="63"/>
      <c r="G50" s="102" t="s">
        <v>6</v>
      </c>
      <c r="H50" s="102"/>
      <c r="I50" s="102"/>
      <c r="J50" s="102"/>
      <c r="K50" s="102"/>
      <c r="L50" s="103"/>
    </row>
    <row r="51" spans="1:12" ht="15" x14ac:dyDescent="0.2">
      <c r="A51" s="2" t="s">
        <v>58</v>
      </c>
      <c r="B51" s="64"/>
      <c r="C51" s="65"/>
      <c r="G51" s="1" t="s">
        <v>32</v>
      </c>
      <c r="H51" s="4">
        <v>5</v>
      </c>
      <c r="K51" s="5" t="s">
        <v>33</v>
      </c>
      <c r="L51" s="6">
        <f>COUNTIF(F20:F49,"ЗМС")</f>
        <v>0</v>
      </c>
    </row>
    <row r="52" spans="1:12" ht="15" x14ac:dyDescent="0.2">
      <c r="A52" s="2" t="s">
        <v>59</v>
      </c>
      <c r="B52" s="64"/>
      <c r="C52" s="65"/>
      <c r="G52" s="1" t="s">
        <v>34</v>
      </c>
      <c r="H52" s="4">
        <f>H53+H58</f>
        <v>26</v>
      </c>
      <c r="K52" s="5" t="s">
        <v>35</v>
      </c>
      <c r="L52" s="6">
        <f>COUNTIF(F20:F49,"МСМК")</f>
        <v>0</v>
      </c>
    </row>
    <row r="53" spans="1:12" ht="15" x14ac:dyDescent="0.2">
      <c r="A53" s="2" t="s">
        <v>57</v>
      </c>
      <c r="B53" s="64"/>
      <c r="C53" s="65"/>
      <c r="G53" s="1" t="s">
        <v>36</v>
      </c>
      <c r="H53" s="4">
        <f>H54+H55+H57</f>
        <v>25</v>
      </c>
      <c r="K53" s="5" t="s">
        <v>37</v>
      </c>
      <c r="L53" s="6">
        <f>COUNTIF(F20:F49,"МС")</f>
        <v>0</v>
      </c>
    </row>
    <row r="54" spans="1:12" ht="15" x14ac:dyDescent="0.2">
      <c r="A54" s="2" t="s">
        <v>60</v>
      </c>
      <c r="B54" s="64"/>
      <c r="C54" s="65"/>
      <c r="G54" s="1" t="s">
        <v>38</v>
      </c>
      <c r="H54" s="4">
        <f>COUNT(A20:A49)</f>
        <v>23</v>
      </c>
      <c r="K54" s="5" t="s">
        <v>27</v>
      </c>
      <c r="L54" s="6">
        <f>COUNTIF(F20:F49,"КМС")</f>
        <v>8</v>
      </c>
    </row>
    <row r="55" spans="1:12" ht="15" x14ac:dyDescent="0.2">
      <c r="A55" s="7"/>
      <c r="B55" s="64"/>
      <c r="C55" s="65"/>
      <c r="G55" s="1" t="s">
        <v>39</v>
      </c>
      <c r="H55" s="4">
        <f>COUNTIF(A20:A49,"НФ")</f>
        <v>2</v>
      </c>
      <c r="K55" s="5" t="s">
        <v>29</v>
      </c>
      <c r="L55" s="6">
        <f>COUNTIF(F20:F49,"1 СР")</f>
        <v>3</v>
      </c>
    </row>
    <row r="56" spans="1:12" ht="15" x14ac:dyDescent="0.2">
      <c r="A56" s="7"/>
      <c r="B56" s="64"/>
      <c r="C56" s="65"/>
      <c r="G56" s="1" t="s">
        <v>53</v>
      </c>
      <c r="H56" s="4">
        <f>COUNTIF(A21:A50,"ЛИМ")</f>
        <v>0</v>
      </c>
      <c r="K56" s="8" t="s">
        <v>30</v>
      </c>
      <c r="L56" s="9">
        <f>COUNTIF(F20:F49,"2 СР")</f>
        <v>12</v>
      </c>
    </row>
    <row r="57" spans="1:12" ht="15" x14ac:dyDescent="0.2">
      <c r="A57" s="3"/>
      <c r="B57" s="64"/>
      <c r="C57" s="65"/>
      <c r="G57" s="1" t="s">
        <v>40</v>
      </c>
      <c r="H57" s="4">
        <f>COUNTIF(A20:A49,"ДСКВ")</f>
        <v>0</v>
      </c>
      <c r="K57" s="8" t="s">
        <v>31</v>
      </c>
      <c r="L57" s="10">
        <f>COUNTIF(F20:F49,"3 СР")</f>
        <v>3</v>
      </c>
    </row>
    <row r="58" spans="1:12" ht="15" x14ac:dyDescent="0.2">
      <c r="A58" s="3"/>
      <c r="B58" s="64"/>
      <c r="C58" s="65"/>
      <c r="D58" s="66"/>
      <c r="E58" s="66"/>
      <c r="F58" s="66"/>
      <c r="G58" s="1" t="s">
        <v>41</v>
      </c>
      <c r="H58" s="4">
        <f>COUNTIF(A20:A49,"НС")</f>
        <v>1</v>
      </c>
      <c r="I58" s="135"/>
      <c r="J58" s="66"/>
      <c r="K58" s="90"/>
      <c r="L58" s="91"/>
    </row>
    <row r="59" spans="1:12" ht="8.25" customHeight="1" x14ac:dyDescent="0.2">
      <c r="A59" s="68"/>
      <c r="H59" s="69"/>
      <c r="I59" s="70"/>
      <c r="K59" s="71"/>
      <c r="L59" s="72"/>
    </row>
    <row r="60" spans="1:12" ht="15.75" x14ac:dyDescent="0.2">
      <c r="A60" s="104" t="s">
        <v>3</v>
      </c>
      <c r="B60" s="105"/>
      <c r="C60" s="105"/>
      <c r="D60" s="105" t="s">
        <v>12</v>
      </c>
      <c r="E60" s="105"/>
      <c r="F60" s="105"/>
      <c r="G60" s="105" t="s">
        <v>4</v>
      </c>
      <c r="H60" s="105"/>
      <c r="I60" s="105"/>
      <c r="J60" s="105" t="s">
        <v>44</v>
      </c>
      <c r="K60" s="105"/>
      <c r="L60" s="106"/>
    </row>
    <row r="61" spans="1:12" x14ac:dyDescent="0.2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9"/>
    </row>
    <row r="62" spans="1:12" x14ac:dyDescent="0.2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7"/>
    </row>
    <row r="63" spans="1:12" x14ac:dyDescent="0.2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7"/>
    </row>
    <row r="64" spans="1:12" x14ac:dyDescent="0.2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9"/>
    </row>
    <row r="65" spans="1:12" x14ac:dyDescent="0.2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9"/>
    </row>
    <row r="66" spans="1:12" s="73" customFormat="1" ht="19.5" customHeight="1" thickBot="1" x14ac:dyDescent="0.25">
      <c r="A66" s="100"/>
      <c r="B66" s="98"/>
      <c r="C66" s="98"/>
      <c r="D66" s="98" t="str">
        <f>G17</f>
        <v>ПАВЛОВ А.В. (1 кат., Г.КЕМЕРОВО)</v>
      </c>
      <c r="E66" s="98"/>
      <c r="F66" s="98"/>
      <c r="G66" s="98" t="str">
        <f>G18</f>
        <v>ЛЫСАК А.Н. (1 КАТ., г.КЕМЕРОВО)</v>
      </c>
      <c r="H66" s="98"/>
      <c r="I66" s="98"/>
      <c r="J66" s="98" t="str">
        <f>G19</f>
        <v>СТЕПАНОВА С.Н. (ВК., г. КЕМЕРОВО)</v>
      </c>
      <c r="K66" s="98"/>
      <c r="L66" s="99"/>
    </row>
    <row r="67" spans="1:12" ht="13.5" thickTop="1" x14ac:dyDescent="0.2"/>
  </sheetData>
  <mergeCells count="39">
    <mergeCell ref="G50:L50"/>
    <mergeCell ref="H15:L15"/>
    <mergeCell ref="A7:L7"/>
    <mergeCell ref="A1:L1"/>
    <mergeCell ref="A2:L2"/>
    <mergeCell ref="A3:L3"/>
    <mergeCell ref="A4:L4"/>
    <mergeCell ref="A6:L6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K21:K22"/>
    <mergeCell ref="J66:L66"/>
    <mergeCell ref="G66:I66"/>
    <mergeCell ref="D66:F66"/>
    <mergeCell ref="A66:C66"/>
    <mergeCell ref="A50:D50"/>
    <mergeCell ref="A60:C60"/>
    <mergeCell ref="D60:F60"/>
    <mergeCell ref="G60:I60"/>
    <mergeCell ref="J60:L60"/>
    <mergeCell ref="A61:E61"/>
    <mergeCell ref="F61:L61"/>
    <mergeCell ref="A64:E64"/>
    <mergeCell ref="F64:L64"/>
    <mergeCell ref="A65:E65"/>
    <mergeCell ref="F65:L65"/>
  </mergeCells>
  <conditionalFormatting sqref="H59 G51:G58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9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 гонка юноши</vt:lpstr>
      <vt:lpstr>'инд гонка юноши'!Заголовки_для_печати</vt:lpstr>
      <vt:lpstr>'инд гонка юноши'!Область_печати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2022-10-03T08:11:56Z</dcterms:modified>
</cp:coreProperties>
</file>